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/>
  <mc:AlternateContent xmlns:mc="http://schemas.openxmlformats.org/markup-compatibility/2006">
    <mc:Choice Requires="x15">
      <x15ac:absPath xmlns:x15ac="http://schemas.microsoft.com/office/spreadsheetml/2010/11/ac" url="C:\Users\Danielle\Desktop\ORÇAMENTO\ORÇAMENTOS\Orçamentos 2025\Curva ABC\Ruas Centro\"/>
    </mc:Choice>
  </mc:AlternateContent>
  <xr:revisionPtr revIDLastSave="0" documentId="13_ncr:1_{B4F5AC06-B232-493C-BB07-6E8636EF44CE}" xr6:coauthVersionLast="36" xr6:coauthVersionMax="36" xr10:uidLastSave="{00000000-0000-0000-0000-000000000000}"/>
  <bookViews>
    <workbookView xWindow="0" yWindow="0" windowWidth="28800" windowHeight="12030" xr2:uid="{00000000-000D-0000-FFFF-FFFF00000000}"/>
  </bookViews>
  <sheets>
    <sheet name="PLANILHA" sheetId="1" r:id="rId1"/>
    <sheet name="Comp. BDI" sheetId="10" r:id="rId2"/>
    <sheet name="Cronograma Proponente" sheetId="5" r:id="rId3"/>
  </sheets>
  <externalReferences>
    <externalReference r:id="rId4"/>
    <externalReference r:id="rId5"/>
    <externalReference r:id="rId6"/>
  </externalReferences>
  <definedNames>
    <definedName name="___xlnm_Database" localSheetId="2">NA()</definedName>
    <definedName name="___xlnm_Print_Area" localSheetId="2">'Cronograma Proponente'!$A$1:$H$24</definedName>
    <definedName name="___xlnm_Print_Titles" localSheetId="2">'Cronograma Proponente'!$4:$5</definedName>
    <definedName name="__xlfn_CONCAT">#REF!</definedName>
    <definedName name="_xlnm._FilterDatabase" localSheetId="0" hidden="1">PLANILHA!$A$8:$S$71</definedName>
    <definedName name="_xlnm.Print_Area" localSheetId="1">'Comp. BDI'!$A$1:$B$27</definedName>
    <definedName name="_xlnm.Print_Area" localSheetId="2">'Cronograma Proponente'!$A$1:$H$24</definedName>
    <definedName name="_xlnm.Print_Area" localSheetId="0">PLANILHA!$A$1:$H$72</definedName>
    <definedName name="DESONERACAO" localSheetId="2">IF(OR('Cronograma Proponente'!Import_Desoneracao="DESONERADO",'Cronograma Proponente'!Import_Desoneracao="SIM"),"SIM","NÃO")</definedName>
    <definedName name="DESONERACAO">IF(OR(Import_Desoneracao="DESONERADO",Import_Desoneracao="SIM"),"SIM","NÃO")</definedName>
    <definedName name="Excel_BuiltIn_Print_Area_2" localSheetId="2">NA()</definedName>
    <definedName name="Excel_BuiltIn_Print_Titles_2" localSheetId="2">NA()</definedName>
    <definedName name="Excel_BuiltIn_Print_Titles_2_1" localSheetId="2">NA()</definedName>
    <definedName name="Excel_BuiltIn_Print_Titles_3" localSheetId="2">NA()</definedName>
    <definedName name="Import_Desoneracao" localSheetId="2">#N/A</definedName>
    <definedName name="Import_Desoneracao">#REF!</definedName>
    <definedName name="ITEM05" localSheetId="0">'[1]Planilha Referencial'!#REF!</definedName>
    <definedName name="ITEM05">'[1]Planilha Referencial'!#REF!</definedName>
    <definedName name="ITEM06" localSheetId="0">'[1]Planilha Referencial'!#REF!</definedName>
    <definedName name="ITEM06">'[1]Planilha Referencial'!#REF!</definedName>
    <definedName name="ITEM07" localSheetId="0">'[1]Planilha Referencial'!#REF!</definedName>
    <definedName name="ITEM07">'[1]Planilha Referencial'!#REF!</definedName>
    <definedName name="ITEM08" localSheetId="0">'[1]Planilha Referencial'!#REF!</definedName>
    <definedName name="ITEM08">'[1]Planilha Referencial'!#REF!</definedName>
    <definedName name="ITEM09" localSheetId="0">'[1]Planilha Referencial'!#REF!</definedName>
    <definedName name="ITEM09">'[1]Planilha Referencial'!#REF!</definedName>
    <definedName name="ITEM10" localSheetId="0">'[1]Planilha Referencial'!#REF!</definedName>
    <definedName name="ITEM10">'[1]Planilha Referencial'!#REF!</definedName>
    <definedName name="ITEM11" localSheetId="0">'[1]Planilha Referencial'!#REF!</definedName>
    <definedName name="ITEM11">'[1]Planilha Referencial'!#REF!</definedName>
    <definedName name="ORÇAMENTO.BancoRef" hidden="1">'[2]Planilha Referencial'!#REF!</definedName>
    <definedName name="ORÇAMENTO_BancoRef">"planilha!#ref!"</definedName>
    <definedName name="REFERENCIA.Descricao" hidden="1">IF(ISNUMBER('[2]Planilha Referencial'!$AF1),OFFSET(INDIRECT(ORÇAMENTO.BancoRef),'[2]Planilha Referencial'!$AF1-1,3,1),'[2]Planilha Referencial'!$AF1)</definedName>
    <definedName name="REFERENCIA_Descricao">IF(ISNUMBER('[2]Planilha Referencial'!$AC1),OFFSET(INDIRECT(ORÇAMENTO_BancoRef),'[2]Planilha Referencial'!$AC1-1,3,1),'[2]Planilha Referencial'!$AC1)</definedName>
    <definedName name="REFERENCIA_Unidade" localSheetId="2">IF(ISNUMBER('[2]Planilha Referencial'!$AC1),OFFSET(INDIRECT(ORÇAMENTO_BancoRef),'[2]Planilha Referencial'!$AC1-1,4,1),"-")</definedName>
    <definedName name="REFERENCIA_Unidade">NA()</definedName>
    <definedName name="SomaAgrup" localSheetId="2" hidden="1">SUMIF(OFFSET(#REF!,1,0,#REF!),"S",OFFSET(#REF!,1,0,#REF!))</definedName>
    <definedName name="SomaAgrup" localSheetId="0">SUMIF(OFFSET(#REF!,1,0,#REF!),"S",OFFSET(#REF!,1,0,#REF!))</definedName>
    <definedName name="SomaAgrup">SUMIF(OFFSET(#REF!,1,0,#REF!),"S",OFFSET(#REF!,1,0,#REF!))</definedName>
    <definedName name="_xlnm.Print_Titles" localSheetId="0">PLANILHA!$5:$8</definedName>
    <definedName name="VTOTAL1" localSheetId="2" hidden="1">ROUND(#REF!*#REF!,15-13*#REF!)</definedName>
    <definedName name="VTOTAL1" localSheetId="0">ROUND(#REF!*#REF!,15-13*#REF!)</definedName>
    <definedName name="VTOTAL1">ROUND(#REF!*#REF!,15-13*#REF!)</definedName>
  </definedNames>
  <calcPr calcId="191029" iterateDelta="1E-4"/>
  <extLst>
    <ext uri="GoogleSheetsCustomDataVersion2">
      <go:sheetsCustomData xmlns:go="http://customooxmlschemas.google.com/" r:id="rId8" roundtripDataChecksum="Jslh806uZPA1zWqNCLVDItuZ7Ok60xmmGqQhrYdDZbk="/>
    </ext>
  </extLst>
</workbook>
</file>

<file path=xl/calcChain.xml><?xml version="1.0" encoding="utf-8"?>
<calcChain xmlns="http://schemas.openxmlformats.org/spreadsheetml/2006/main">
  <c r="B15" i="10" l="1"/>
  <c r="B13" i="5" l="1"/>
  <c r="A13" i="5"/>
  <c r="B10" i="5"/>
  <c r="A10" i="5"/>
  <c r="B7" i="5"/>
  <c r="A7" i="5"/>
  <c r="G68" i="1"/>
  <c r="H68" i="1" s="1"/>
  <c r="H67" i="1" s="1"/>
  <c r="G69" i="1"/>
  <c r="H69" i="1" s="1"/>
  <c r="G70" i="1"/>
  <c r="H70" i="1" s="1"/>
  <c r="G71" i="1"/>
  <c r="H71" i="1" s="1"/>
  <c r="F68" i="1"/>
  <c r="F69" i="1"/>
  <c r="F70" i="1"/>
  <c r="F71" i="1"/>
  <c r="L54" i="1"/>
  <c r="G54" i="1"/>
  <c r="H54" i="1" s="1"/>
  <c r="H53" i="1" s="1"/>
  <c r="F54" i="1"/>
  <c r="G48" i="1" l="1"/>
  <c r="H48" i="1" s="1"/>
  <c r="G49" i="1"/>
  <c r="H49" i="1" s="1"/>
  <c r="G50" i="1"/>
  <c r="H50" i="1" s="1"/>
  <c r="G51" i="1"/>
  <c r="H51" i="1" s="1"/>
  <c r="F48" i="1"/>
  <c r="F49" i="1"/>
  <c r="F50" i="1"/>
  <c r="F51" i="1"/>
  <c r="G41" i="1"/>
  <c r="H41" i="1" s="1"/>
  <c r="G42" i="1"/>
  <c r="H42" i="1" s="1"/>
  <c r="G43" i="1"/>
  <c r="H43" i="1" s="1"/>
  <c r="G39" i="1"/>
  <c r="H39" i="1" s="1"/>
  <c r="F41" i="1"/>
  <c r="F42" i="1"/>
  <c r="F43" i="1"/>
  <c r="F39" i="1"/>
  <c r="C18" i="1" l="1"/>
  <c r="C19" i="1"/>
  <c r="C20" i="1"/>
  <c r="C21" i="1"/>
  <c r="C22" i="1"/>
  <c r="C23" i="1"/>
  <c r="C24" i="1"/>
  <c r="F24" i="1" l="1"/>
  <c r="B21" i="10" l="1"/>
  <c r="B27" i="10" s="1"/>
  <c r="B12" i="10"/>
  <c r="G12" i="1" l="1"/>
  <c r="F30" i="1" l="1"/>
  <c r="F60" i="1" l="1"/>
  <c r="F14" i="1"/>
  <c r="F15" i="1"/>
  <c r="F29" i="1" l="1"/>
  <c r="F18" i="1"/>
  <c r="L23" i="1" l="1"/>
  <c r="F56" i="1" l="1"/>
  <c r="F57" i="1"/>
  <c r="F58" i="1"/>
  <c r="F61" i="1"/>
  <c r="F62" i="1"/>
  <c r="F63" i="1"/>
  <c r="F64" i="1"/>
  <c r="F65" i="1"/>
  <c r="F66" i="1"/>
  <c r="F47" i="1"/>
  <c r="F44" i="1"/>
  <c r="F45" i="1"/>
  <c r="F40" i="1"/>
  <c r="F35" i="1"/>
  <c r="F36" i="1"/>
  <c r="F37" i="1"/>
  <c r="F33" i="1"/>
  <c r="F27" i="1"/>
  <c r="F28" i="1"/>
  <c r="F26" i="1"/>
  <c r="F16" i="1"/>
  <c r="F19" i="1"/>
  <c r="F20" i="1"/>
  <c r="F21" i="1"/>
  <c r="F22" i="1"/>
  <c r="F23" i="1"/>
  <c r="F12" i="1"/>
  <c r="L58" i="1"/>
  <c r="L57" i="1"/>
  <c r="L33" i="1"/>
  <c r="L24" i="1" l="1"/>
  <c r="A5" i="5" l="1"/>
  <c r="H14" i="5"/>
  <c r="H11" i="5"/>
  <c r="H8" i="5"/>
  <c r="G18" i="1" l="1"/>
  <c r="H18" i="1" s="1"/>
  <c r="G29" i="1"/>
  <c r="H29" i="1" s="1"/>
  <c r="G58" i="1"/>
  <c r="H58" i="1" s="1"/>
  <c r="G66" i="1"/>
  <c r="H66" i="1" s="1"/>
  <c r="G37" i="1"/>
  <c r="H37" i="1" s="1"/>
  <c r="G15" i="1"/>
  <c r="H15" i="1" s="1"/>
  <c r="G24" i="1"/>
  <c r="H24" i="1" s="1"/>
  <c r="G33" i="1"/>
  <c r="G35" i="1"/>
  <c r="H35" i="1" s="1"/>
  <c r="G44" i="1"/>
  <c r="H44" i="1" s="1"/>
  <c r="G16" i="1"/>
  <c r="H16" i="1" s="1"/>
  <c r="G14" i="1"/>
  <c r="H14" i="1" s="1"/>
  <c r="G60" i="1"/>
  <c r="H60" i="1" s="1"/>
  <c r="G56" i="1"/>
  <c r="H56" i="1" s="1"/>
  <c r="G45" i="1"/>
  <c r="H45" i="1" s="1"/>
  <c r="G23" i="1"/>
  <c r="H23" i="1" s="1"/>
  <c r="G61" i="1"/>
  <c r="H61" i="1" s="1"/>
  <c r="G27" i="1"/>
  <c r="H27" i="1" s="1"/>
  <c r="G19" i="1"/>
  <c r="H19" i="1" s="1"/>
  <c r="G30" i="1"/>
  <c r="H30" i="1" s="1"/>
  <c r="G64" i="1"/>
  <c r="H64" i="1" s="1"/>
  <c r="G22" i="1"/>
  <c r="H22" i="1" s="1"/>
  <c r="G57" i="1"/>
  <c r="H57" i="1" s="1"/>
  <c r="G36" i="1"/>
  <c r="H36" i="1" s="1"/>
  <c r="G26" i="1"/>
  <c r="H26" i="1" s="1"/>
  <c r="G62" i="1"/>
  <c r="H62" i="1" s="1"/>
  <c r="G40" i="1"/>
  <c r="H40" i="1" s="1"/>
  <c r="G28" i="1"/>
  <c r="H28" i="1" s="1"/>
  <c r="G20" i="1"/>
  <c r="H20" i="1" s="1"/>
  <c r="G63" i="1"/>
  <c r="H63" i="1" s="1"/>
  <c r="G21" i="1"/>
  <c r="H21" i="1" s="1"/>
  <c r="G47" i="1"/>
  <c r="H47" i="1" s="1"/>
  <c r="H46" i="1" s="1"/>
  <c r="G65" i="1"/>
  <c r="H65" i="1" s="1"/>
  <c r="H25" i="1" l="1"/>
  <c r="H59" i="1"/>
  <c r="H55" i="1"/>
  <c r="H52" i="1" s="1"/>
  <c r="C15" i="5" s="1"/>
  <c r="H38" i="1"/>
  <c r="H34" i="1"/>
  <c r="H13" i="1"/>
  <c r="H17" i="1"/>
  <c r="H33" i="1"/>
  <c r="H32" i="1" s="1"/>
  <c r="H31" i="1" s="1"/>
  <c r="C12" i="5" s="1"/>
  <c r="H12" i="1"/>
  <c r="H11" i="1" l="1"/>
  <c r="H10" i="1" s="1"/>
  <c r="C9" i="5" l="1"/>
  <c r="C16" i="5" s="1"/>
  <c r="H9" i="1"/>
  <c r="H72" i="1" s="1"/>
  <c r="G15" i="5"/>
  <c r="H15" i="5" l="1"/>
  <c r="G16" i="5"/>
  <c r="E9" i="5"/>
  <c r="K11" i="1"/>
  <c r="F12" i="5"/>
  <c r="H12" i="5" l="1"/>
  <c r="F16" i="5"/>
  <c r="H9" i="5"/>
  <c r="H16" i="5" s="1"/>
  <c r="E16" i="5"/>
  <c r="I16" i="5" s="1"/>
  <c r="G18" i="5"/>
  <c r="F18" i="5"/>
  <c r="C8" i="5"/>
  <c r="C14" i="5"/>
  <c r="C11" i="5"/>
  <c r="D16" i="5" l="1"/>
  <c r="E20" i="5"/>
  <c r="G20" i="5"/>
  <c r="E18" i="5"/>
  <c r="F20" i="5"/>
  <c r="E24" i="5" l="1"/>
  <c r="F24" i="5" s="1"/>
  <c r="G24" i="5" s="1"/>
  <c r="H24" i="5" s="1"/>
  <c r="H18" i="5"/>
  <c r="E22" i="5"/>
  <c r="H20" i="5"/>
  <c r="F22" i="5"/>
  <c r="G22" i="5" s="1"/>
  <c r="H2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H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OBS: PREENCHER SOMENTE ESTA CÉLULA</t>
        </r>
      </text>
    </comment>
  </commentList>
</comments>
</file>

<file path=xl/sharedStrings.xml><?xml version="1.0" encoding="utf-8"?>
<sst xmlns="http://schemas.openxmlformats.org/spreadsheetml/2006/main" count="280" uniqueCount="191">
  <si>
    <t>PREFEITURA DE JUIZ DE FORA</t>
  </si>
  <si>
    <t>SECRETARIA DE OBRAS</t>
  </si>
  <si>
    <t>SUBSECRETARIA DE GESTÃO DE OBRAS E PROJETOS</t>
  </si>
  <si>
    <t>PLANILHA ORÇAMENTÁRIA PROPONENTE</t>
  </si>
  <si>
    <t>BDI ONERADO:</t>
  </si>
  <si>
    <t>ITEM</t>
  </si>
  <si>
    <t>DESCRIÇÃO</t>
  </si>
  <si>
    <t>UNID.</t>
  </si>
  <si>
    <t>QUANT.</t>
  </si>
  <si>
    <t>PREÇO 
UNITÁRIO 
SEM BDI</t>
  </si>
  <si>
    <t>PREÇO 
UNITÁRIO 
COM BDI</t>
  </si>
  <si>
    <t>PREÇO 
TOTAL 
COM BDI</t>
  </si>
  <si>
    <t>1.1</t>
  </si>
  <si>
    <t>M2</t>
  </si>
  <si>
    <t>2.1</t>
  </si>
  <si>
    <t>MÊS</t>
  </si>
  <si>
    <t>3.1</t>
  </si>
  <si>
    <t>M</t>
  </si>
  <si>
    <t>SERVIÇOS</t>
  </si>
  <si>
    <t>TOTAL (R$)</t>
  </si>
  <si>
    <t>FINANC.</t>
  </si>
  <si>
    <t>MÊS 01</t>
  </si>
  <si>
    <t>MÊS 02</t>
  </si>
  <si>
    <t>MÊS 03</t>
  </si>
  <si>
    <t>TOTAIS</t>
  </si>
  <si>
    <t>Físico</t>
  </si>
  <si>
    <t>%</t>
  </si>
  <si>
    <t>R$</t>
  </si>
  <si>
    <t>TOTAL / PARCIAL (R$)</t>
  </si>
  <si>
    <t>PERCENTUAL MENSAL (%)</t>
  </si>
  <si>
    <t>TOTAL MENSAL (R$)</t>
  </si>
  <si>
    <t>TOTAL MENSAL ACUMULADO (R$)</t>
  </si>
  <si>
    <t>PERCENTUAL MENSAL ACUMULADO (%)</t>
  </si>
  <si>
    <t>PREÇO 
UNITÁRIO 
SEM BDI
(REFERENCIAL)</t>
  </si>
  <si>
    <t>DESCONTO CONCEDIDO:</t>
  </si>
  <si>
    <t>3.2</t>
  </si>
  <si>
    <t>3.3</t>
  </si>
  <si>
    <t>3.4</t>
  </si>
  <si>
    <t>CRONOGRAMA  FÍSICO-FINANCEIRO - PROPONENTE</t>
  </si>
  <si>
    <t>OBRA: REFORMA DA UNIDADE BÁSICA DE SAÚDE DO BAIRRO NOVA ERA</t>
  </si>
  <si>
    <t>COMP. AUX.</t>
  </si>
  <si>
    <t xml:space="preserve">                      PREFEITURA DE JUIZ DE FORA</t>
  </si>
  <si>
    <t xml:space="preserve">                           SECRETARIA DE OBRAS</t>
  </si>
  <si>
    <t xml:space="preserve">              SUBSECRETARIA DE GESTÃO DE OBRAS E PROJETOS</t>
  </si>
  <si>
    <t>QUANT. SEM ARRED</t>
  </si>
  <si>
    <t>ITENS RELATIVOS À ADMINISTRAÇÃO DA OBRA</t>
  </si>
  <si>
    <t xml:space="preserve">% </t>
  </si>
  <si>
    <t>A - Administração Central</t>
  </si>
  <si>
    <t>B - Despesas Financeiras</t>
  </si>
  <si>
    <t>C - Risco</t>
  </si>
  <si>
    <t>D - Seguro e Garantia</t>
  </si>
  <si>
    <t>LUCRO</t>
  </si>
  <si>
    <t>E - Lucro</t>
  </si>
  <si>
    <t>TRIBUTOS</t>
  </si>
  <si>
    <t>F - PIS</t>
  </si>
  <si>
    <t>G - COFINS</t>
  </si>
  <si>
    <t>H - ISSQN</t>
  </si>
  <si>
    <t>I - CONTRIBUIÇÃO PREVIDENCIÁRIA SOBRE A RENDA BRUTA</t>
  </si>
  <si>
    <t>-</t>
  </si>
  <si>
    <t>Assim, com base na fórmula proposta pelo acordão TCU nº 2622/2013, temos:</t>
  </si>
  <si>
    <t>BDI ONERADO (%)</t>
  </si>
  <si>
    <t>COMPOSIÇÃO BDI PROPONENTE</t>
  </si>
  <si>
    <t xml:space="preserve">                  PREFEITURA DE JUIZ DE FORA</t>
  </si>
  <si>
    <t xml:space="preserve">                                   SECRETARIA DE OBRAS</t>
  </si>
  <si>
    <t xml:space="preserve">                      SUBSECRETARIA DE GESTÃO DE OBRAS PÚBLICAS</t>
  </si>
  <si>
    <t>REF. ONERADA
SINAPI                07/2025                        SEINFRA 04/2025</t>
  </si>
  <si>
    <t>DATA: 
Setembro/ 2025</t>
  </si>
  <si>
    <t>OBRA: SERVIÇOS COMPLEMENTARES NAS RUAS: BARÃO DE SÃO MARCELINO, DR. ROMUALDO E PAULA LIMA - BAIRRO: SÃO MATEUS/ CENTRO</t>
  </si>
  <si>
    <t>META 1 - RUA BARÃO DE SÃO MARCELINO</t>
  </si>
  <si>
    <t>ADMINISTRAÇÃO LOCAL DE SERVIÇOS COMPLEMENTARES</t>
  </si>
  <si>
    <t>ADMINISTRAÇÃO LOCAL</t>
  </si>
  <si>
    <t>1.1.1</t>
  </si>
  <si>
    <t>DEMOLIÇÃO E REMOÇÃO DE MEIO FIO, CALÇADAS DANIFICADAS OU RAMPAS</t>
  </si>
  <si>
    <t>1.2</t>
  </si>
  <si>
    <t>REMOÇÃO DE GUIAS PRÉ-FABRICADAS DE CONCRETO, DE FORMA MECANIZADA, COM REAPROVEITAMENTO</t>
  </si>
  <si>
    <t>104797       SINAPI</t>
  </si>
  <si>
    <t>DEMOLIÇÃO DE PISO DE CONCRETO SIMPLES, DE FORMA MANUAL, SEM REAPROVEITAMENTO.</t>
  </si>
  <si>
    <t>TRANSPORTE COM CAMINHÃO BASCULANTE DE 18 M³, EM VIA URBANA PAVIMENTADA, DMT ATÉ 30 KM</t>
  </si>
  <si>
    <t>104789         SINAPI</t>
  </si>
  <si>
    <t>95877         SINAPI</t>
  </si>
  <si>
    <t>M3xKM</t>
  </si>
  <si>
    <t>M3</t>
  </si>
  <si>
    <t>EXECUÇÃO DE SARJETAS E GUIAS</t>
  </si>
  <si>
    <t>1.3</t>
  </si>
  <si>
    <t>1.2.1</t>
  </si>
  <si>
    <t>1.2.2</t>
  </si>
  <si>
    <t>1.2.3</t>
  </si>
  <si>
    <t>1.3.1</t>
  </si>
  <si>
    <t>1.3.2</t>
  </si>
  <si>
    <t>1.3.3</t>
  </si>
  <si>
    <t>1.3.4</t>
  </si>
  <si>
    <t>1.3.5</t>
  </si>
  <si>
    <t>CORTE MECÂNICO COM SERRA CIRCULAR EM CONCRETO/ASFALTO</t>
  </si>
  <si>
    <t>ASSENTAMENTO DE GUIA (MEIO-FIO) EM TRECHO RETO, CONFECCIONADA EM CONCRETO PRÉ-FABRICADO, DIMENSÕES 100X15X13X30 CM (COMPRIMENTO X BASE INFERIOR X BASE SUPERIOR X ALTURA). AF_01/2024</t>
  </si>
  <si>
    <t>1.3.6</t>
  </si>
  <si>
    <t>1.3.7</t>
  </si>
  <si>
    <t>40.43.01 SUDECAP</t>
  </si>
  <si>
    <t>95877       SINAPI</t>
  </si>
  <si>
    <t>101616        SINAPI</t>
  </si>
  <si>
    <t>97636          SINAPI</t>
  </si>
  <si>
    <t>93358           SINAPI</t>
  </si>
  <si>
    <t>94281       SINAPI</t>
  </si>
  <si>
    <t>94273          SINAPI</t>
  </si>
  <si>
    <t>M3XKM</t>
  </si>
  <si>
    <t>1.4</t>
  </si>
  <si>
    <t>EXECUÇÃO E REPARO EM CALÇADAS</t>
  </si>
  <si>
    <t>LASTRO DE CONCRETO MAGRO, APLICADO EM PISOS, LAJES SOBRE SOLO OU RADIERS. AF_01/2024</t>
  </si>
  <si>
    <t>EXECUÇÃO DE PASSEIO (CALÇADA) OU PISO DE CONCRETO MOLDADO IN LOCO, USINADO C20, ACABAMENTO CONVENCIONAL, NÃO ARMADO</t>
  </si>
  <si>
    <t>CORTE MECÂNICO COM SERRA CIRCULAR PARA INSTALAÇÃO DE PISO PODOTÁTIL</t>
  </si>
  <si>
    <t>PISO PODOTÁTIL DE CONCRETO, ALERTA OU DIRECIONAL, APLICADO EM PISO (20X20CM) COM JUNTA SECA, COR VERMELHO/AMARELO, ASSENTAMENTO COM ARGAMASSA INDUSTRIALIZADA, INCLUSIVE FORNECIMENTO E INSTALAÇÃO</t>
  </si>
  <si>
    <t>1.4.1</t>
  </si>
  <si>
    <t>1.4.2</t>
  </si>
  <si>
    <t>1.4.3</t>
  </si>
  <si>
    <t>1.4.4</t>
  </si>
  <si>
    <t>1.4.5</t>
  </si>
  <si>
    <t>META 2 - RUA DR. ROMUALDO</t>
  </si>
  <si>
    <t>96620        SINAPI</t>
  </si>
  <si>
    <t>94991          SINAPI</t>
  </si>
  <si>
    <t>40.43.01              SUDECAP</t>
  </si>
  <si>
    <t>ED-15226       SETOP</t>
  </si>
  <si>
    <t>2.1.1</t>
  </si>
  <si>
    <t>2.2</t>
  </si>
  <si>
    <t>REMOÇAO DE GUIAS PRÉ-FABRICADAS DE CONCRETO, DE FORMA MECANIZADA, COM REAPROVEITAMENTO. AF_09/2023</t>
  </si>
  <si>
    <t>DEMOLIÇÃO DE PISO DE CONCRETO SIMPLES, DE FORMA MANUAL, SEM REAPROVEITAMENTO. AF_09/2023</t>
  </si>
  <si>
    <t>TRANSPORTE COM CAMINHÃO BASCULANTE DE 18 M³, EM VIA URBANA PAVIMENTADA, DMT ATÉ 30 KM (UNIDADE: M3XKM). AF_07/2020</t>
  </si>
  <si>
    <t>104797            SINAPI</t>
  </si>
  <si>
    <t>104789           SINAPI</t>
  </si>
  <si>
    <t>95877        SINAPI</t>
  </si>
  <si>
    <t>2.2.1</t>
  </si>
  <si>
    <t>2.2.2</t>
  </si>
  <si>
    <t>2.2.3</t>
  </si>
  <si>
    <t>DEMOLIÇÃO PARCIAL DE PAVIMENTO ASFÁLTICO, DE FORMA MECANIZADA, SEM REAPROVEITAMENTO. AF_09/2023</t>
  </si>
  <si>
    <t>ESCAVAÇÃO MANUAL DE VALA. AF_09/2024</t>
  </si>
  <si>
    <t>PREPARO DE FUNDO DE VALA COM LARGURA MENOR QUE 1,5 M (ACERTO DO SOLO NATURAL). AF_08/2020</t>
  </si>
  <si>
    <t>EXECUÇÃO DE SARJETA DE CONCRETO USINADO, MOLDADA  IN LOCO  EM TRECHO RETO, 30 CM BASE X 15 CM ALTURA. AF_01/2024</t>
  </si>
  <si>
    <t>40.43.01        SUDECAP</t>
  </si>
  <si>
    <t>97636         SINAPI</t>
  </si>
  <si>
    <t>93358             SINAPI</t>
  </si>
  <si>
    <t>101616               SINAPI</t>
  </si>
  <si>
    <t>94281         SINAPI</t>
  </si>
  <si>
    <t>94273           SINAPI</t>
  </si>
  <si>
    <t>EXECUÇÃO DE PASSEIO (CALÇADA) OU PISO DE CONCRETO COM CONCRETO MOLDADO IN LOCO, USINADO C20, ACABAMENTO CONVENCIONAL, NÃO ARMADO. AF_08/2022</t>
  </si>
  <si>
    <t>104789          SINAPI</t>
  </si>
  <si>
    <t>96620         SINAPI</t>
  </si>
  <si>
    <t>94991              SINAPI</t>
  </si>
  <si>
    <t>40.43.01                 SUDECAP</t>
  </si>
  <si>
    <t>ED-15226                   SETOP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</si>
  <si>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</si>
  <si>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</si>
  <si>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</si>
  <si>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</si>
  <si>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</si>
  <si>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</si>
  <si>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</si>
  <si>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</si>
  <si>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2.4</t>
  </si>
  <si>
    <t>2.4.1</t>
  </si>
  <si>
    <t>2.4.2</t>
  </si>
  <si>
    <t>2.4.3</t>
  </si>
  <si>
    <t>2.4.4</t>
  </si>
  <si>
    <t>2.4.5</t>
  </si>
  <si>
    <t>META 3 - RUA PAULA LIMA</t>
  </si>
  <si>
    <t>3.1.1</t>
  </si>
  <si>
    <t>3.2.1</t>
  </si>
  <si>
    <t>3.2.2</t>
  </si>
  <si>
    <t>3.2.3</t>
  </si>
  <si>
    <t>104789               SINAPI</t>
  </si>
  <si>
    <t>95877               SINAPI</t>
  </si>
  <si>
    <t>97636           SINAPI</t>
  </si>
  <si>
    <t>95877           SINAPI</t>
  </si>
  <si>
    <t>101616                SINAPI</t>
  </si>
  <si>
    <t>94281                 SINAPI</t>
  </si>
  <si>
    <t>94273                   SINAPI</t>
  </si>
  <si>
    <t>3.3.1</t>
  </si>
  <si>
    <t>3.3.2</t>
  </si>
  <si>
    <t>3.3.3</t>
  </si>
  <si>
    <t>3.3.4</t>
  </si>
  <si>
    <t>3.3.5</t>
  </si>
  <si>
    <t>3.3.6</t>
  </si>
  <si>
    <t>3.3.7</t>
  </si>
  <si>
    <t>3.4.1</t>
  </si>
  <si>
    <t>3.4.2</t>
  </si>
  <si>
    <t>3.4.3</t>
  </si>
  <si>
    <t>3.4.4</t>
  </si>
  <si>
    <t>VALOR TOTAL COM BDI ONERADO = 21,46%</t>
  </si>
  <si>
    <t>96620           SINAPI</t>
  </si>
  <si>
    <t>40.43.01                SUDECAP</t>
  </si>
  <si>
    <t>ED-15226            SETOP</t>
  </si>
  <si>
    <t>SET./2025</t>
  </si>
  <si>
    <t>BDI ESTAVA ERRADO PQ NÃO TINHA O ISS ENTÃO PRECISEI MODIFICAR VALORES DENTRO DO PERMITIDO PARA CHEGAR NO BDI DE 21,46% CONFORME FOI INFORMADO</t>
  </si>
  <si>
    <t>Construção de Praças Urbanas, Rodovias, Ferrovias e recapeamento e pavimentação de vias urbanas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</si>
</sst>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mm/yy"/>
    <numFmt numFmtId="165" formatCode="#,##0.00_ ;[Red]\-#,##0.00\ "/>
    <numFmt numFmtId="166" formatCode="#,##0.0000"/>
    <numFmt numFmtId="167" formatCode="#,##0.00_);[Red]\(#,##0.00\)"/>
    <numFmt numFmtId="168" formatCode="#,##0.000"/>
    <numFmt numFmtId="169" formatCode="#,##0.0000;[Red]\-#,##0.0000"/>
    <numFmt numFmtId="170" formatCode="0.000%"/>
    <numFmt numFmtId="171" formatCode="_-* #,##0.00_-;\-* #,##0.00_-;_-* \-??_-;_-@_-"/>
    <numFmt numFmtId="172" formatCode="0.0000"/>
  </numFmts>
  <fonts count="55" x14ac:knownFonts="1">
    <font>
      <sz val="11"/>
      <color theme="1"/>
      <name val="Calibri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9"/>
      <color indexed="81"/>
      <name val="Segoe UI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0"/>
      <color indexed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10"/>
      <name val="Arial Narrow"/>
      <family val="2"/>
      <charset val="1"/>
    </font>
    <font>
      <b/>
      <sz val="8"/>
      <color indexed="8"/>
      <name val="Arial"/>
      <family val="2"/>
      <charset val="1"/>
    </font>
    <font>
      <b/>
      <sz val="5"/>
      <name val="Arial"/>
      <family val="2"/>
      <charset val="1"/>
    </font>
    <font>
      <sz val="10"/>
      <color indexed="8"/>
      <name val="Arial"/>
      <family val="2"/>
      <charset val="1"/>
    </font>
    <font>
      <b/>
      <sz val="6"/>
      <name val="Arial"/>
      <family val="2"/>
      <charset val="1"/>
    </font>
    <font>
      <b/>
      <sz val="8"/>
      <color indexed="10"/>
      <name val="Arial"/>
      <family val="2"/>
      <charset val="1"/>
    </font>
    <font>
      <b/>
      <sz val="8"/>
      <color indexed="9"/>
      <name val="Arial"/>
      <family val="2"/>
      <charset val="1"/>
    </font>
    <font>
      <b/>
      <sz val="10"/>
      <color indexed="9"/>
      <name val="Arial"/>
      <family val="2"/>
      <charset val="1"/>
    </font>
    <font>
      <sz val="10"/>
      <name val="Arial"/>
      <family val="2"/>
    </font>
    <font>
      <sz val="11"/>
      <color theme="7" tint="0.39997558519241921"/>
      <name val="Calibri"/>
      <family val="2"/>
    </font>
    <font>
      <sz val="11"/>
      <color theme="7" tint="0.3999755851924192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sz val="16"/>
      <color rgb="FF000000"/>
      <name val="Arial"/>
      <family val="2"/>
    </font>
    <font>
      <sz val="11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name val="Arial"/>
      <family val="2"/>
      <charset val="1"/>
    </font>
    <font>
      <i/>
      <sz val="10"/>
      <name val="Calibri"/>
      <family val="2"/>
    </font>
    <font>
      <sz val="11"/>
      <name val="Arial"/>
      <family val="2"/>
      <charset val="1"/>
    </font>
    <font>
      <i/>
      <sz val="10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1"/>
      <color indexed="8"/>
      <name val="Arial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26"/>
      </patternFill>
    </fill>
    <fill>
      <patternFill patternType="solid">
        <fgColor theme="7"/>
        <bgColor rgb="FFFFFF99"/>
      </patternFill>
    </fill>
    <fill>
      <patternFill patternType="solid">
        <fgColor theme="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7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99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4" fillId="0" borderId="12"/>
    <xf numFmtId="0" fontId="28" fillId="0" borderId="12"/>
    <xf numFmtId="0" fontId="28" fillId="0" borderId="12"/>
    <xf numFmtId="9" fontId="28" fillId="0" borderId="12" applyFont="0" applyFill="0" applyBorder="0" applyAlignment="0" applyProtection="0"/>
    <xf numFmtId="9" fontId="43" fillId="0" borderId="12" applyFill="0" applyBorder="0" applyAlignment="0" applyProtection="0"/>
    <xf numFmtId="9" fontId="28" fillId="0" borderId="12" applyFill="0" applyBorder="0" applyAlignment="0" applyProtection="0"/>
  </cellStyleXfs>
  <cellXfs count="229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3" borderId="10" xfId="0" applyFont="1" applyFill="1" applyBorder="1" applyAlignment="1">
      <alignment horizontal="center" vertical="center" shrinkToFit="1"/>
    </xf>
    <xf numFmtId="0" fontId="3" fillId="3" borderId="10" xfId="0" applyFont="1" applyFill="1" applyBorder="1" applyAlignment="1">
      <alignment horizontal="center" vertical="center"/>
    </xf>
    <xf numFmtId="4" fontId="3" fillId="3" borderId="10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 shrinkToFit="1"/>
    </xf>
    <xf numFmtId="4" fontId="6" fillId="0" borderId="10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10" fontId="10" fillId="0" borderId="6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2" fillId="0" borderId="17" xfId="0" applyNumberFormat="1" applyFont="1" applyBorder="1" applyAlignment="1">
      <alignment vertical="center"/>
    </xf>
    <xf numFmtId="0" fontId="3" fillId="3" borderId="10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4" fontId="3" fillId="6" borderId="10" xfId="0" applyNumberFormat="1" applyFont="1" applyFill="1" applyBorder="1" applyAlignment="1">
      <alignment horizontal="right" vertical="center" wrapText="1"/>
    </xf>
    <xf numFmtId="0" fontId="15" fillId="0" borderId="12" xfId="1" applyFont="1" applyAlignment="1">
      <alignment horizontal="right"/>
    </xf>
    <xf numFmtId="4" fontId="16" fillId="0" borderId="12" xfId="1" applyNumberFormat="1" applyFont="1" applyFill="1" applyAlignment="1">
      <alignment vertical="center"/>
    </xf>
    <xf numFmtId="0" fontId="17" fillId="0" borderId="12" xfId="1" applyFont="1" applyAlignment="1">
      <alignment vertical="center"/>
    </xf>
    <xf numFmtId="0" fontId="17" fillId="0" borderId="12" xfId="1" applyFont="1" applyAlignment="1">
      <alignment horizontal="center" vertical="center"/>
    </xf>
    <xf numFmtId="0" fontId="15" fillId="0" borderId="12" xfId="1" applyFont="1" applyAlignment="1">
      <alignment vertical="center"/>
    </xf>
    <xf numFmtId="0" fontId="14" fillId="0" borderId="12" xfId="1"/>
    <xf numFmtId="4" fontId="19" fillId="0" borderId="12" xfId="1" applyNumberFormat="1" applyFont="1" applyAlignment="1">
      <alignment horizontal="right"/>
    </xf>
    <xf numFmtId="4" fontId="17" fillId="0" borderId="12" xfId="1" applyNumberFormat="1" applyFont="1" applyAlignment="1">
      <alignment vertical="center"/>
    </xf>
    <xf numFmtId="4" fontId="15" fillId="0" borderId="12" xfId="1" applyNumberFormat="1" applyFont="1" applyAlignment="1">
      <alignment horizontal="right"/>
    </xf>
    <xf numFmtId="4" fontId="20" fillId="0" borderId="12" xfId="1" applyNumberFormat="1" applyFont="1" applyAlignment="1">
      <alignment vertical="center"/>
    </xf>
    <xf numFmtId="17" fontId="20" fillId="0" borderId="12" xfId="1" applyNumberFormat="1" applyFont="1" applyAlignment="1">
      <alignment vertical="center"/>
    </xf>
    <xf numFmtId="0" fontId="19" fillId="0" borderId="12" xfId="1" applyFont="1" applyAlignment="1">
      <alignment horizontal="center" vertical="center"/>
    </xf>
    <xf numFmtId="166" fontId="20" fillId="0" borderId="12" xfId="1" applyNumberFormat="1" applyFont="1" applyAlignment="1">
      <alignment vertical="center"/>
    </xf>
    <xf numFmtId="165" fontId="17" fillId="0" borderId="12" xfId="1" applyNumberFormat="1" applyFont="1" applyAlignment="1">
      <alignment horizontal="center" vertical="center"/>
    </xf>
    <xf numFmtId="4" fontId="20" fillId="0" borderId="12" xfId="1" applyNumberFormat="1" applyFont="1" applyFill="1" applyBorder="1" applyAlignment="1">
      <alignment vertical="center"/>
    </xf>
    <xf numFmtId="0" fontId="15" fillId="0" borderId="12" xfId="1" applyFont="1"/>
    <xf numFmtId="0" fontId="15" fillId="0" borderId="12" xfId="1" applyFont="1" applyBorder="1"/>
    <xf numFmtId="0" fontId="15" fillId="0" borderId="12" xfId="1" applyFont="1" applyBorder="1" applyAlignment="1">
      <alignment horizontal="right"/>
    </xf>
    <xf numFmtId="4" fontId="19" fillId="0" borderId="12" xfId="1" applyNumberFormat="1" applyFont="1"/>
    <xf numFmtId="0" fontId="22" fillId="0" borderId="12" xfId="1" applyFont="1"/>
    <xf numFmtId="168" fontId="23" fillId="0" borderId="12" xfId="1" applyNumberFormat="1" applyFont="1" applyFill="1" applyBorder="1" applyAlignment="1">
      <alignment horizontal="center"/>
    </xf>
    <xf numFmtId="166" fontId="15" fillId="0" borderId="12" xfId="1" applyNumberFormat="1" applyFont="1" applyBorder="1"/>
    <xf numFmtId="0" fontId="24" fillId="0" borderId="12" xfId="1" applyFont="1" applyAlignment="1">
      <alignment horizontal="center"/>
    </xf>
    <xf numFmtId="4" fontId="25" fillId="0" borderId="12" xfId="1" applyNumberFormat="1" applyFont="1"/>
    <xf numFmtId="0" fontId="25" fillId="0" borderId="12" xfId="1" applyFont="1"/>
    <xf numFmtId="169" fontId="21" fillId="0" borderId="12" xfId="1" applyNumberFormat="1" applyFont="1" applyFill="1" applyBorder="1" applyAlignment="1">
      <alignment horizontal="center"/>
    </xf>
    <xf numFmtId="4" fontId="15" fillId="0" borderId="12" xfId="1" applyNumberFormat="1" applyFont="1" applyBorder="1"/>
    <xf numFmtId="4" fontId="19" fillId="0" borderId="12" xfId="1" applyNumberFormat="1" applyFont="1" applyFill="1"/>
    <xf numFmtId="4" fontId="15" fillId="0" borderId="12" xfId="1" applyNumberFormat="1" applyFont="1" applyFill="1"/>
    <xf numFmtId="0" fontId="15" fillId="0" borderId="12" xfId="1" applyFont="1" applyFill="1"/>
    <xf numFmtId="4" fontId="26" fillId="0" borderId="12" xfId="1" applyNumberFormat="1" applyFont="1"/>
    <xf numFmtId="4" fontId="26" fillId="0" borderId="12" xfId="1" applyNumberFormat="1" applyFont="1" applyBorder="1"/>
    <xf numFmtId="4" fontId="26" fillId="0" borderId="12" xfId="1" applyNumberFormat="1" applyFont="1" applyBorder="1" applyAlignment="1">
      <alignment horizontal="right"/>
    </xf>
    <xf numFmtId="4" fontId="27" fillId="0" borderId="12" xfId="1" applyNumberFormat="1" applyFont="1" applyAlignment="1">
      <alignment vertical="center"/>
    </xf>
    <xf numFmtId="4" fontId="27" fillId="0" borderId="12" xfId="1" applyNumberFormat="1" applyFont="1" applyAlignment="1">
      <alignment horizontal="center" vertical="center"/>
    </xf>
    <xf numFmtId="4" fontId="26" fillId="0" borderId="12" xfId="1" applyNumberFormat="1" applyFont="1" applyAlignment="1">
      <alignment vertical="center"/>
    </xf>
    <xf numFmtId="0" fontId="0" fillId="0" borderId="0" xfId="0" applyFont="1" applyAlignment="1"/>
    <xf numFmtId="49" fontId="18" fillId="0" borderId="22" xfId="1" applyNumberFormat="1" applyFont="1" applyFill="1" applyBorder="1" applyAlignment="1">
      <alignment horizontal="left" vertical="center"/>
    </xf>
    <xf numFmtId="4" fontId="0" fillId="0" borderId="0" xfId="0" applyNumberFormat="1" applyFont="1" applyAlignment="1"/>
    <xf numFmtId="0" fontId="2" fillId="4" borderId="0" xfId="0" applyFont="1" applyFill="1" applyAlignment="1">
      <alignment vertical="center"/>
    </xf>
    <xf numFmtId="4" fontId="2" fillId="4" borderId="17" xfId="0" applyNumberFormat="1" applyFont="1" applyFill="1" applyBorder="1" applyAlignment="1">
      <alignment vertical="center"/>
    </xf>
    <xf numFmtId="0" fontId="0" fillId="4" borderId="0" xfId="0" applyFont="1" applyFill="1" applyAlignment="1"/>
    <xf numFmtId="4" fontId="5" fillId="0" borderId="17" xfId="0" applyNumberFormat="1" applyFont="1" applyBorder="1" applyAlignment="1">
      <alignment horizontal="right" vertical="center"/>
    </xf>
    <xf numFmtId="4" fontId="3" fillId="3" borderId="17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0" fontId="31" fillId="4" borderId="24" xfId="0" applyFont="1" applyFill="1" applyBorder="1" applyAlignment="1">
      <alignment horizontal="center" vertical="center"/>
    </xf>
    <xf numFmtId="4" fontId="32" fillId="0" borderId="17" xfId="0" applyNumberFormat="1" applyFont="1" applyBorder="1" applyAlignment="1">
      <alignment vertical="center"/>
    </xf>
    <xf numFmtId="4" fontId="32" fillId="12" borderId="17" xfId="0" applyNumberFormat="1" applyFont="1" applyFill="1" applyBorder="1" applyAlignment="1">
      <alignment vertical="center"/>
    </xf>
    <xf numFmtId="0" fontId="0" fillId="0" borderId="0" xfId="0" applyFont="1" applyAlignment="1"/>
    <xf numFmtId="4" fontId="34" fillId="3" borderId="6" xfId="0" applyNumberFormat="1" applyFont="1" applyFill="1" applyBorder="1" applyAlignment="1">
      <alignment horizontal="right" vertical="center"/>
    </xf>
    <xf numFmtId="0" fontId="33" fillId="0" borderId="0" xfId="0" applyFont="1" applyAlignment="1"/>
    <xf numFmtId="0" fontId="9" fillId="2" borderId="10" xfId="0" applyFont="1" applyFill="1" applyBorder="1" applyAlignment="1">
      <alignment horizontal="center" vertical="center" wrapText="1"/>
    </xf>
    <xf numFmtId="0" fontId="35" fillId="2" borderId="10" xfId="0" applyFont="1" applyFill="1" applyBorder="1" applyAlignment="1">
      <alignment horizontal="center" vertical="center" wrapText="1"/>
    </xf>
    <xf numFmtId="0" fontId="9" fillId="2" borderId="10" xfId="0" quotePrefix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9" fillId="2" borderId="17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36" fillId="0" borderId="0" xfId="0" applyFont="1" applyAlignment="1"/>
    <xf numFmtId="4" fontId="31" fillId="0" borderId="6" xfId="0" applyNumberFormat="1" applyFont="1" applyFill="1" applyBorder="1" applyAlignment="1">
      <alignment horizontal="right" vertical="center"/>
    </xf>
    <xf numFmtId="4" fontId="35" fillId="3" borderId="6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166" fontId="2" fillId="0" borderId="0" xfId="0" applyNumberFormat="1" applyFont="1" applyAlignment="1">
      <alignment vertical="center"/>
    </xf>
    <xf numFmtId="0" fontId="28" fillId="0" borderId="12" xfId="3" applyFont="1"/>
    <xf numFmtId="0" fontId="39" fillId="4" borderId="12" xfId="2" applyFont="1" applyFill="1" applyAlignment="1">
      <alignment horizontal="center" vertical="center" wrapText="1"/>
    </xf>
    <xf numFmtId="0" fontId="40" fillId="0" borderId="12" xfId="2" applyFont="1" applyAlignment="1">
      <alignment horizontal="right" vertical="center"/>
    </xf>
    <xf numFmtId="10" fontId="39" fillId="4" borderId="12" xfId="4" applyNumberFormat="1" applyFont="1" applyFill="1" applyAlignment="1">
      <alignment horizontal="center" vertical="center" wrapText="1"/>
    </xf>
    <xf numFmtId="0" fontId="39" fillId="4" borderId="12" xfId="2" applyFont="1" applyFill="1" applyAlignment="1">
      <alignment horizontal="left" vertical="center"/>
    </xf>
    <xf numFmtId="0" fontId="37" fillId="0" borderId="12" xfId="2" applyFont="1" applyAlignment="1">
      <alignment horizontal="right" vertical="center"/>
    </xf>
    <xf numFmtId="0" fontId="41" fillId="14" borderId="17" xfId="2" applyFont="1" applyFill="1" applyBorder="1" applyAlignment="1">
      <alignment horizontal="center" vertical="center" wrapText="1"/>
    </xf>
    <xf numFmtId="0" fontId="42" fillId="4" borderId="17" xfId="2" applyFont="1" applyFill="1" applyBorder="1" applyAlignment="1">
      <alignment horizontal="left" vertical="center" wrapText="1"/>
    </xf>
    <xf numFmtId="10" fontId="39" fillId="13" borderId="17" xfId="5" applyNumberFormat="1" applyFont="1" applyFill="1" applyBorder="1" applyAlignment="1" applyProtection="1">
      <alignment horizontal="center" vertical="center" wrapText="1"/>
      <protection locked="0"/>
    </xf>
    <xf numFmtId="10" fontId="39" fillId="4" borderId="12" xfId="2" applyNumberFormat="1" applyFont="1" applyFill="1" applyAlignment="1">
      <alignment horizontal="center" vertical="center" wrapText="1"/>
    </xf>
    <xf numFmtId="0" fontId="42" fillId="4" borderId="27" xfId="2" applyFont="1" applyFill="1" applyBorder="1" applyAlignment="1">
      <alignment horizontal="center" vertical="center" wrapText="1"/>
    </xf>
    <xf numFmtId="10" fontId="37" fillId="0" borderId="31" xfId="5" applyNumberFormat="1" applyFont="1" applyFill="1" applyBorder="1" applyAlignment="1">
      <alignment horizontal="center" vertical="center" wrapText="1"/>
    </xf>
    <xf numFmtId="0" fontId="42" fillId="4" borderId="28" xfId="2" applyFont="1" applyFill="1" applyBorder="1" applyAlignment="1">
      <alignment horizontal="center" vertical="center" wrapText="1"/>
    </xf>
    <xf numFmtId="10" fontId="37" fillId="4" borderId="31" xfId="5" applyNumberFormat="1" applyFont="1" applyFill="1" applyBorder="1" applyAlignment="1">
      <alignment horizontal="center" vertical="center" wrapText="1"/>
    </xf>
    <xf numFmtId="172" fontId="39" fillId="4" borderId="12" xfId="2" applyNumberFormat="1" applyFont="1" applyFill="1" applyAlignment="1">
      <alignment horizontal="center" vertical="center" wrapText="1"/>
    </xf>
    <xf numFmtId="10" fontId="39" fillId="4" borderId="17" xfId="5" applyNumberFormat="1" applyFont="1" applyFill="1" applyBorder="1" applyAlignment="1">
      <alignment horizontal="center" vertical="center" wrapText="1"/>
    </xf>
    <xf numFmtId="170" fontId="39" fillId="4" borderId="12" xfId="4" applyNumberFormat="1" applyFont="1" applyFill="1" applyAlignment="1">
      <alignment horizontal="center" vertical="center" wrapText="1"/>
    </xf>
    <xf numFmtId="10" fontId="37" fillId="4" borderId="17" xfId="5" applyNumberFormat="1" applyFont="1" applyFill="1" applyBorder="1" applyAlignment="1">
      <alignment horizontal="center" vertical="center" wrapText="1"/>
    </xf>
    <xf numFmtId="0" fontId="28" fillId="0" borderId="12" xfId="3"/>
    <xf numFmtId="10" fontId="37" fillId="14" borderId="17" xfId="4" applyNumberFormat="1" applyFont="1" applyFill="1" applyBorder="1" applyAlignment="1">
      <alignment horizontal="center" vertical="center" wrapText="1"/>
    </xf>
    <xf numFmtId="4" fontId="32" fillId="4" borderId="17" xfId="0" applyNumberFormat="1" applyFont="1" applyFill="1" applyBorder="1" applyAlignment="1">
      <alignment vertical="center"/>
    </xf>
    <xf numFmtId="4" fontId="2" fillId="4" borderId="0" xfId="0" applyNumberFormat="1" applyFont="1" applyFill="1" applyAlignment="1">
      <alignment vertical="center"/>
    </xf>
    <xf numFmtId="0" fontId="5" fillId="0" borderId="12" xfId="0" applyFont="1" applyBorder="1" applyAlignment="1">
      <alignment horizontal="center" vertical="center" shrinkToFit="1"/>
    </xf>
    <xf numFmtId="0" fontId="31" fillId="4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4" fontId="32" fillId="0" borderId="12" xfId="0" applyNumberFormat="1" applyFont="1" applyBorder="1" applyAlignment="1">
      <alignment vertical="center"/>
    </xf>
    <xf numFmtId="4" fontId="31" fillId="0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5" fillId="0" borderId="12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vertical="center"/>
    </xf>
    <xf numFmtId="0" fontId="29" fillId="15" borderId="0" xfId="0" applyFont="1" applyFill="1" applyAlignment="1">
      <alignment vertical="center"/>
    </xf>
    <xf numFmtId="4" fontId="29" fillId="15" borderId="0" xfId="0" applyNumberFormat="1" applyFont="1" applyFill="1" applyAlignment="1">
      <alignment vertical="center"/>
    </xf>
    <xf numFmtId="0" fontId="30" fillId="15" borderId="0" xfId="0" applyFont="1" applyFill="1" applyAlignment="1"/>
    <xf numFmtId="4" fontId="9" fillId="15" borderId="6" xfId="0" applyNumberFormat="1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justify" vertical="center" wrapText="1"/>
    </xf>
    <xf numFmtId="4" fontId="31" fillId="4" borderId="6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5" fillId="4" borderId="10" xfId="0" applyNumberFormat="1" applyFont="1" applyFill="1" applyBorder="1" applyAlignment="1">
      <alignment horizontal="right" vertical="center"/>
    </xf>
    <xf numFmtId="4" fontId="5" fillId="4" borderId="17" xfId="0" applyNumberFormat="1" applyFont="1" applyFill="1" applyBorder="1" applyAlignment="1">
      <alignment horizontal="right" vertical="center"/>
    </xf>
    <xf numFmtId="0" fontId="2" fillId="0" borderId="24" xfId="0" applyFont="1" applyBorder="1" applyAlignment="1">
      <alignment vertical="center"/>
    </xf>
    <xf numFmtId="4" fontId="3" fillId="6" borderId="12" xfId="0" applyNumberFormat="1" applyFont="1" applyFill="1" applyBorder="1" applyAlignment="1">
      <alignment horizontal="right" vertical="center" wrapText="1"/>
    </xf>
    <xf numFmtId="0" fontId="50" fillId="4" borderId="17" xfId="0" applyFont="1" applyFill="1" applyBorder="1" applyAlignment="1">
      <alignment horizontal="center" vertical="center"/>
    </xf>
    <xf numFmtId="0" fontId="1" fillId="7" borderId="5" xfId="0" applyFont="1" applyFill="1" applyBorder="1"/>
    <xf numFmtId="0" fontId="1" fillId="7" borderId="6" xfId="0" applyFont="1" applyFill="1" applyBorder="1"/>
    <xf numFmtId="0" fontId="1" fillId="7" borderId="12" xfId="0" applyFont="1" applyFill="1" applyBorder="1"/>
    <xf numFmtId="0" fontId="4" fillId="6" borderId="4" xfId="0" applyFont="1" applyFill="1" applyBorder="1" applyAlignment="1">
      <alignment horizontal="center" vertical="center" wrapText="1"/>
    </xf>
    <xf numFmtId="0" fontId="31" fillId="4" borderId="17" xfId="0" applyFont="1" applyFill="1" applyBorder="1" applyAlignment="1">
      <alignment horizontal="center" vertical="center" wrapText="1"/>
    </xf>
    <xf numFmtId="0" fontId="35" fillId="7" borderId="5" xfId="0" applyFont="1" applyFill="1" applyBorder="1" applyAlignment="1">
      <alignment horizontal="center"/>
    </xf>
    <xf numFmtId="4" fontId="3" fillId="16" borderId="10" xfId="0" applyNumberFormat="1" applyFont="1" applyFill="1" applyBorder="1" applyAlignment="1">
      <alignment horizontal="right" vertical="center" wrapText="1"/>
    </xf>
    <xf numFmtId="0" fontId="2" fillId="15" borderId="0" xfId="0" applyFont="1" applyFill="1" applyAlignment="1">
      <alignment vertical="center"/>
    </xf>
    <xf numFmtId="4" fontId="2" fillId="15" borderId="17" xfId="0" applyNumberFormat="1" applyFont="1" applyFill="1" applyBorder="1" applyAlignment="1">
      <alignment vertical="center"/>
    </xf>
    <xf numFmtId="4" fontId="2" fillId="15" borderId="0" xfId="0" applyNumberFormat="1" applyFont="1" applyFill="1" applyAlignment="1">
      <alignment vertical="center"/>
    </xf>
    <xf numFmtId="0" fontId="2" fillId="15" borderId="24" xfId="0" applyFont="1" applyFill="1" applyBorder="1" applyAlignment="1">
      <alignment vertical="center"/>
    </xf>
    <xf numFmtId="4" fontId="3" fillId="16" borderId="12" xfId="0" applyNumberFormat="1" applyFont="1" applyFill="1" applyBorder="1" applyAlignment="1">
      <alignment horizontal="right" vertical="center" wrapText="1"/>
    </xf>
    <xf numFmtId="0" fontId="0" fillId="15" borderId="0" xfId="0" applyFont="1" applyFill="1" applyAlignment="1"/>
    <xf numFmtId="10" fontId="9" fillId="17" borderId="6" xfId="0" applyNumberFormat="1" applyFont="1" applyFill="1" applyBorder="1" applyAlignment="1" applyProtection="1">
      <alignment horizontal="center" vertical="center"/>
      <protection locked="0"/>
    </xf>
    <xf numFmtId="0" fontId="29" fillId="17" borderId="0" xfId="0" applyFont="1" applyFill="1" applyAlignment="1">
      <alignment vertical="center"/>
    </xf>
    <xf numFmtId="4" fontId="29" fillId="17" borderId="0" xfId="0" applyNumberFormat="1" applyFont="1" applyFill="1" applyAlignment="1">
      <alignment vertical="center"/>
    </xf>
    <xf numFmtId="0" fontId="30" fillId="17" borderId="0" xfId="0" applyFont="1" applyFill="1" applyAlignment="1"/>
    <xf numFmtId="165" fontId="14" fillId="0" borderId="20" xfId="1" applyNumberFormat="1" applyFont="1" applyFill="1" applyBorder="1"/>
    <xf numFmtId="0" fontId="14" fillId="0" borderId="12" xfId="1" applyFont="1" applyAlignment="1">
      <alignment horizontal="right"/>
    </xf>
    <xf numFmtId="0" fontId="14" fillId="0" borderId="12" xfId="1" applyFont="1" applyAlignment="1">
      <alignment vertical="center"/>
    </xf>
    <xf numFmtId="0" fontId="14" fillId="0" borderId="12" xfId="1" applyFont="1"/>
    <xf numFmtId="10" fontId="14" fillId="0" borderId="20" xfId="1" applyNumberFormat="1" applyFont="1" applyFill="1" applyBorder="1" applyAlignment="1">
      <alignment horizontal="right" vertical="center"/>
    </xf>
    <xf numFmtId="0" fontId="14" fillId="0" borderId="20" xfId="1" applyFont="1" applyFill="1" applyBorder="1" applyAlignment="1">
      <alignment horizontal="center"/>
    </xf>
    <xf numFmtId="10" fontId="14" fillId="0" borderId="20" xfId="1" applyNumberFormat="1" applyFont="1" applyFill="1" applyBorder="1" applyAlignment="1">
      <alignment horizontal="right"/>
    </xf>
    <xf numFmtId="165" fontId="17" fillId="0" borderId="12" xfId="1" applyNumberFormat="1" applyFont="1" applyAlignment="1">
      <alignment horizontal="right"/>
    </xf>
    <xf numFmtId="4" fontId="14" fillId="0" borderId="20" xfId="1" applyNumberFormat="1" applyFont="1" applyFill="1" applyBorder="1" applyAlignment="1">
      <alignment horizontal="right"/>
    </xf>
    <xf numFmtId="165" fontId="14" fillId="0" borderId="12" xfId="1" applyNumberFormat="1" applyFont="1" applyAlignment="1">
      <alignment horizontal="right"/>
    </xf>
    <xf numFmtId="4" fontId="14" fillId="0" borderId="12" xfId="1" applyNumberFormat="1" applyFont="1" applyAlignment="1">
      <alignment vertical="center"/>
    </xf>
    <xf numFmtId="171" fontId="14" fillId="0" borderId="12" xfId="1" applyNumberFormat="1" applyFont="1" applyAlignment="1">
      <alignment vertical="center"/>
    </xf>
    <xf numFmtId="4" fontId="53" fillId="5" borderId="20" xfId="1" applyNumberFormat="1" applyFont="1" applyFill="1" applyBorder="1" applyAlignment="1">
      <alignment horizontal="center" vertical="center"/>
    </xf>
    <xf numFmtId="10" fontId="53" fillId="5" borderId="20" xfId="1" applyNumberFormat="1" applyFont="1" applyFill="1" applyBorder="1" applyAlignment="1">
      <alignment vertical="center"/>
    </xf>
    <xf numFmtId="4" fontId="53" fillId="5" borderId="20" xfId="1" applyNumberFormat="1" applyFont="1" applyFill="1" applyBorder="1" applyAlignment="1">
      <alignment horizontal="right" vertical="center"/>
    </xf>
    <xf numFmtId="4" fontId="14" fillId="0" borderId="12" xfId="1" applyNumberFormat="1" applyFont="1" applyAlignment="1">
      <alignment horizontal="right"/>
    </xf>
    <xf numFmtId="4" fontId="17" fillId="0" borderId="12" xfId="1" applyNumberFormat="1" applyFont="1" applyFill="1" applyBorder="1" applyAlignment="1">
      <alignment vertical="center"/>
    </xf>
    <xf numFmtId="10" fontId="14" fillId="0" borderId="20" xfId="1" applyNumberFormat="1" applyFont="1" applyFill="1" applyBorder="1" applyAlignment="1">
      <alignment vertical="center"/>
    </xf>
    <xf numFmtId="167" fontId="14" fillId="0" borderId="20" xfId="1" applyNumberFormat="1" applyFont="1" applyFill="1" applyBorder="1" applyAlignment="1">
      <alignment vertical="center"/>
    </xf>
    <xf numFmtId="10" fontId="23" fillId="5" borderId="20" xfId="1" applyNumberFormat="1" applyFont="1" applyFill="1" applyBorder="1" applyAlignment="1">
      <alignment vertical="center"/>
    </xf>
    <xf numFmtId="10" fontId="14" fillId="5" borderId="20" xfId="1" applyNumberFormat="1" applyFont="1" applyFill="1" applyBorder="1" applyAlignment="1">
      <alignment vertical="center"/>
    </xf>
    <xf numFmtId="0" fontId="14" fillId="0" borderId="12" xfId="1" applyFont="1" applyAlignment="1">
      <alignment horizontal="right" vertical="center"/>
    </xf>
    <xf numFmtId="0" fontId="54" fillId="9" borderId="18" xfId="1" applyFont="1" applyFill="1" applyBorder="1" applyAlignment="1">
      <alignment horizontal="center" vertical="center"/>
    </xf>
    <xf numFmtId="164" fontId="54" fillId="9" borderId="18" xfId="1" applyNumberFormat="1" applyFont="1" applyFill="1" applyBorder="1" applyAlignment="1">
      <alignment horizontal="center" vertical="center"/>
    </xf>
    <xf numFmtId="0" fontId="18" fillId="9" borderId="18" xfId="1" applyFont="1" applyFill="1" applyBorder="1" applyAlignment="1">
      <alignment horizontal="center" vertical="center"/>
    </xf>
    <xf numFmtId="4" fontId="51" fillId="0" borderId="12" xfId="1" applyNumberFormat="1" applyFont="1" applyAlignment="1">
      <alignment horizontal="right"/>
    </xf>
    <xf numFmtId="0" fontId="51" fillId="0" borderId="12" xfId="1" applyFont="1" applyAlignment="1">
      <alignment horizontal="center" vertical="center"/>
    </xf>
    <xf numFmtId="0" fontId="18" fillId="0" borderId="12" xfId="1" applyFont="1" applyAlignment="1">
      <alignment horizontal="center" vertical="center"/>
    </xf>
    <xf numFmtId="0" fontId="51" fillId="0" borderId="12" xfId="1" applyFont="1" applyAlignment="1">
      <alignment horizontal="center"/>
    </xf>
    <xf numFmtId="0" fontId="14" fillId="11" borderId="20" xfId="1" applyFont="1" applyFill="1" applyBorder="1" applyProtection="1">
      <protection locked="0"/>
    </xf>
    <xf numFmtId="0" fontId="14" fillId="10" borderId="20" xfId="1" applyFont="1" applyFill="1" applyBorder="1" applyProtection="1">
      <protection locked="0"/>
    </xf>
    <xf numFmtId="10" fontId="52" fillId="4" borderId="20" xfId="1" applyNumberFormat="1" applyFont="1" applyFill="1" applyBorder="1" applyAlignment="1" applyProtection="1">
      <alignment horizontal="center"/>
      <protection locked="0"/>
    </xf>
    <xf numFmtId="167" fontId="14" fillId="4" borderId="20" xfId="1" applyNumberFormat="1" applyFont="1" applyFill="1" applyBorder="1" applyProtection="1">
      <protection locked="0"/>
    </xf>
    <xf numFmtId="0" fontId="9" fillId="15" borderId="4" xfId="0" applyFont="1" applyFill="1" applyBorder="1" applyAlignment="1">
      <alignment horizontal="right"/>
    </xf>
    <xf numFmtId="0" fontId="9" fillId="15" borderId="5" xfId="0" applyFont="1" applyFill="1" applyBorder="1" applyAlignment="1">
      <alignment horizontal="right"/>
    </xf>
    <xf numFmtId="0" fontId="9" fillId="15" borderId="33" xfId="0" applyFont="1" applyFill="1" applyBorder="1" applyAlignment="1">
      <alignment horizontal="right"/>
    </xf>
    <xf numFmtId="0" fontId="10" fillId="0" borderId="4" xfId="0" applyFont="1" applyBorder="1" applyAlignment="1">
      <alignment horizontal="right" vertical="center" wrapText="1"/>
    </xf>
    <xf numFmtId="0" fontId="11" fillId="0" borderId="5" xfId="0" applyFont="1" applyBorder="1"/>
    <xf numFmtId="0" fontId="4" fillId="16" borderId="4" xfId="0" applyFont="1" applyFill="1" applyBorder="1" applyAlignment="1">
      <alignment horizontal="left" vertical="center" wrapText="1"/>
    </xf>
    <xf numFmtId="0" fontId="1" fillId="15" borderId="5" xfId="0" applyFont="1" applyFill="1" applyBorder="1"/>
    <xf numFmtId="0" fontId="1" fillId="15" borderId="2" xfId="0" applyFont="1" applyFill="1" applyBorder="1"/>
    <xf numFmtId="0" fontId="1" fillId="15" borderId="6" xfId="0" applyFont="1" applyFill="1" applyBorder="1"/>
    <xf numFmtId="0" fontId="45" fillId="0" borderId="1" xfId="0" applyFont="1" applyBorder="1" applyAlignment="1">
      <alignment horizontal="center" vertical="center"/>
    </xf>
    <xf numFmtId="0" fontId="46" fillId="0" borderId="2" xfId="0" applyFont="1" applyBorder="1"/>
    <xf numFmtId="0" fontId="46" fillId="0" borderId="3" xfId="0" applyFont="1" applyBorder="1"/>
    <xf numFmtId="0" fontId="47" fillId="0" borderId="11" xfId="0" applyFont="1" applyBorder="1" applyAlignment="1">
      <alignment horizontal="center" vertical="center"/>
    </xf>
    <xf numFmtId="0" fontId="8" fillId="0" borderId="12" xfId="0" applyFont="1" applyBorder="1" applyAlignment="1"/>
    <xf numFmtId="0" fontId="46" fillId="0" borderId="13" xfId="0" applyFont="1" applyBorder="1"/>
    <xf numFmtId="0" fontId="48" fillId="0" borderId="11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9" xfId="0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7" xfId="0" applyFont="1" applyBorder="1"/>
    <xf numFmtId="0" fontId="11" fillId="0" borderId="9" xfId="0" applyFont="1" applyBorder="1"/>
    <xf numFmtId="0" fontId="9" fillId="17" borderId="4" xfId="0" applyFont="1" applyFill="1" applyBorder="1" applyAlignment="1">
      <alignment horizontal="right"/>
    </xf>
    <xf numFmtId="0" fontId="9" fillId="17" borderId="5" xfId="0" applyFont="1" applyFill="1" applyBorder="1" applyAlignment="1">
      <alignment horizontal="right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18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left" vertical="center"/>
    </xf>
    <xf numFmtId="0" fontId="38" fillId="4" borderId="24" xfId="2" applyFont="1" applyFill="1" applyBorder="1" applyAlignment="1">
      <alignment horizontal="center" vertical="center" wrapText="1"/>
    </xf>
    <xf numFmtId="0" fontId="38" fillId="4" borderId="32" xfId="2" applyFont="1" applyFill="1" applyBorder="1" applyAlignment="1">
      <alignment horizontal="center" vertical="center" wrapText="1"/>
    </xf>
    <xf numFmtId="0" fontId="43" fillId="0" borderId="17" xfId="2" applyFont="1" applyBorder="1" applyAlignment="1">
      <alignment horizontal="justify" vertical="center" wrapText="1"/>
    </xf>
    <xf numFmtId="0" fontId="43" fillId="0" borderId="17" xfId="2" applyFont="1" applyBorder="1" applyAlignment="1">
      <alignment horizontal="justify" vertical="center"/>
    </xf>
    <xf numFmtId="0" fontId="42" fillId="4" borderId="27" xfId="2" applyFont="1" applyFill="1" applyBorder="1" applyAlignment="1">
      <alignment horizontal="left" vertical="center" wrapText="1"/>
    </xf>
    <xf numFmtId="0" fontId="42" fillId="4" borderId="28" xfId="2" applyFont="1" applyFill="1" applyBorder="1" applyAlignment="1">
      <alignment horizontal="left" vertical="center" wrapText="1"/>
    </xf>
    <xf numFmtId="0" fontId="37" fillId="13" borderId="17" xfId="2" applyFont="1" applyFill="1" applyBorder="1" applyAlignment="1" applyProtection="1">
      <alignment horizontal="center" vertical="center" wrapText="1"/>
      <protection locked="0"/>
    </xf>
    <xf numFmtId="167" fontId="17" fillId="0" borderId="20" xfId="1" applyNumberFormat="1" applyFont="1" applyFill="1" applyBorder="1" applyAlignment="1">
      <alignment horizontal="center" vertical="center"/>
    </xf>
    <xf numFmtId="167" fontId="17" fillId="0" borderId="19" xfId="1" applyNumberFormat="1" applyFont="1" applyFill="1" applyBorder="1" applyAlignment="1">
      <alignment horizontal="center" vertical="center"/>
    </xf>
    <xf numFmtId="0" fontId="17" fillId="0" borderId="20" xfId="1" applyFont="1" applyFill="1" applyBorder="1" applyAlignment="1">
      <alignment horizontal="center" vertical="center"/>
    </xf>
    <xf numFmtId="0" fontId="18" fillId="0" borderId="21" xfId="1" applyFont="1" applyFill="1" applyBorder="1" applyAlignment="1">
      <alignment horizontal="left" vertical="center" wrapText="1"/>
    </xf>
    <xf numFmtId="0" fontId="18" fillId="0" borderId="23" xfId="1" applyFont="1" applyFill="1" applyBorder="1" applyAlignment="1">
      <alignment horizontal="left" vertical="center" wrapText="1"/>
    </xf>
    <xf numFmtId="167" fontId="17" fillId="0" borderId="20" xfId="1" applyNumberFormat="1" applyFont="1" applyBorder="1" applyAlignment="1">
      <alignment horizontal="center" vertical="center"/>
    </xf>
    <xf numFmtId="1" fontId="17" fillId="0" borderId="20" xfId="1" applyNumberFormat="1" applyFont="1" applyFill="1" applyBorder="1" applyAlignment="1" applyProtection="1">
      <alignment horizontal="center" vertical="center"/>
    </xf>
    <xf numFmtId="1" fontId="17" fillId="0" borderId="20" xfId="1" applyNumberFormat="1" applyFont="1" applyFill="1" applyBorder="1" applyAlignment="1">
      <alignment horizontal="left" vertical="center" wrapText="1"/>
    </xf>
    <xf numFmtId="0" fontId="14" fillId="0" borderId="20" xfId="1" applyFont="1" applyFill="1" applyBorder="1" applyAlignment="1">
      <alignment horizontal="center" vertical="center"/>
    </xf>
    <xf numFmtId="0" fontId="13" fillId="0" borderId="18" xfId="2" applyFont="1" applyBorder="1" applyAlignment="1">
      <alignment horizontal="left" vertical="center" wrapText="1"/>
    </xf>
    <xf numFmtId="0" fontId="13" fillId="0" borderId="19" xfId="2" applyFont="1" applyBorder="1" applyAlignment="1">
      <alignment horizontal="left" vertical="center" wrapText="1"/>
    </xf>
    <xf numFmtId="0" fontId="18" fillId="8" borderId="19" xfId="2" applyFont="1" applyFill="1" applyBorder="1" applyAlignment="1">
      <alignment horizontal="left" vertical="center" wrapText="1"/>
    </xf>
    <xf numFmtId="0" fontId="18" fillId="0" borderId="20" xfId="1" applyFont="1" applyFill="1" applyBorder="1" applyAlignment="1">
      <alignment horizontal="center" vertical="center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_pLANILHA DE BDI_MODELO v2_EXCEL" xfId="3" xr:uid="{3552330E-2116-4859-80A7-F408930E4289}"/>
    <cellStyle name="Porcentagem 2 10" xfId="6" xr:uid="{F5C15B75-60D0-42C6-A27E-5D745DCADB43}"/>
    <cellStyle name="Porcentagem 2 2 2" xfId="4" xr:uid="{D98E7D52-EBF9-4419-B0DA-AFC4BE1705DD}"/>
    <cellStyle name="Porcentagem 3" xfId="5" xr:uid="{09B2349A-F1E4-43F8-8DCD-C7A98EF4D5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161925</xdr:colOff>
      <xdr:row>0</xdr:row>
      <xdr:rowOff>95249</xdr:rowOff>
    </xdr:from>
    <xdr:ext cx="2438400" cy="61912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0" y="95249"/>
          <a:ext cx="2438400" cy="6191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22</xdr:row>
      <xdr:rowOff>38100</xdr:rowOff>
    </xdr:from>
    <xdr:to>
      <xdr:col>1</xdr:col>
      <xdr:colOff>0</xdr:colOff>
      <xdr:row>25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D6CEF6-8007-43C8-B011-C836C63EA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038975"/>
          <a:ext cx="35814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114941</xdr:colOff>
      <xdr:row>0</xdr:row>
      <xdr:rowOff>123641</xdr:rowOff>
    </xdr:from>
    <xdr:to>
      <xdr:col>1</xdr:col>
      <xdr:colOff>1572998</xdr:colOff>
      <xdr:row>2</xdr:row>
      <xdr:rowOff>43045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0214B52-737B-4F30-B3B4-0217691F284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341660" y="123641"/>
          <a:ext cx="1458057" cy="490904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770282</xdr:colOff>
      <xdr:row>0</xdr:row>
      <xdr:rowOff>107674</xdr:rowOff>
    </xdr:from>
    <xdr:to>
      <xdr:col>7</xdr:col>
      <xdr:colOff>306457</xdr:colOff>
      <xdr:row>2</xdr:row>
      <xdr:rowOff>115957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CFEAA89-2EA3-4422-92ED-9F61BAF2B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5695" y="107674"/>
          <a:ext cx="2145197" cy="571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1.%20PASTA/0.%20AND/BR%20440%20-%20F2%20R082024%20(TATI%20AP)/Planilha%20Or&#231;ament&#225;ria%20Referencial_BR440_FASE%202_Rev00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le/Desktop/OR&#199;AMENTO/OR&#199;AMENTOS/Or&#231;amentos%202025/Parquinhos%20e%20Alambrados/Planilhas%20sem%20a%20meta%203%20onerado%20e%20atualizada/Planilha%20Parquinhos%20e%20Alambrados%20Fev%2020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arcelino_Proposta_71219_2023_PO_BM_CFF_1_2_Servicos_complementares_2025_07_28_10_09_1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ferencial"/>
      <sheetName val="Composições"/>
      <sheetName val="Memória de Cálculo_PISTA SKATE"/>
      <sheetName val="Memória de Cálculo_BEACH TENNIS"/>
      <sheetName val="Memória de Cálculo_PERGOLADO"/>
      <sheetName val="Memória de Cálculo_PINTURAS"/>
      <sheetName val="PLANILHA AUX"/>
      <sheetName val="Cronograma Referencial"/>
      <sheetName val="LDI Refere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ferencial"/>
      <sheetName val="Composições"/>
      <sheetName val="Cronograma Referencia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FF-BM"/>
    </sheetNames>
    <sheetDataSet>
      <sheetData sheetId="0">
        <row r="9">
          <cell r="E9" t="str">
            <v>CORTE MECÂNICO COM SERRA CIRCULAR EM CONCRETO/ASFALTO</v>
          </cell>
        </row>
        <row r="10">
          <cell r="E10" t="str">
            <v>DEMOLIÇÃO PARCIAL DE PAVIMENTO ASFÁLTICO, DE FORMA MECANIZADA, SEM REAPROVEITAMENTO.</v>
          </cell>
        </row>
        <row r="11">
          <cell r="E11" t="str">
            <v>ESCAVAÇÃO MANUAL DE VALA COM PROFUNDIDADE MENOR OU IGUAL A 1,30 M</v>
          </cell>
        </row>
        <row r="12">
          <cell r="E12" t="str">
            <v>TRANSPORTE COM CAMINHÃO BASCULANTE DE 18 M³, EM VIA URBANA PAVIMENTADA, DMT ATÉ 30 KM</v>
          </cell>
        </row>
        <row r="13">
          <cell r="E13" t="str">
            <v>PREPARO DE FUNDO DE VALA, COM LARGURA MENOR QUE 1,5 M</v>
          </cell>
        </row>
        <row r="14">
          <cell r="E14" t="str">
            <v>EXECUÇÃO DE SARJETA DE CONCRETO USINADO, MOLDADA IN LOCO EM TRECHO RETO, 30 CM BASE X 10 CM ALTURA.</v>
          </cell>
        </row>
        <row r="15">
          <cell r="E15" t="str">
            <v>ASSENTAMENTO DE GUIA (MEIO-FIO) EM TRECHO RETO, CONFECCIONADA EM CONCRETO PRÉ-FABRICADO, DIMENSÕES 100X15X13X30 CM (COMPRIMENTO X BASE INFERIOR X BASE SUPERIOR X ALTURA). AF_01/2024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5"/>
  <sheetViews>
    <sheetView tabSelected="1" view="pageBreakPreview" zoomScaleNormal="100" zoomScaleSheetLayoutView="100" workbookViewId="0">
      <pane ySplit="9" topLeftCell="A60" activePane="bottomLeft" state="frozen"/>
      <selection pane="bottomLeft" activeCell="H72" sqref="H72"/>
    </sheetView>
  </sheetViews>
  <sheetFormatPr defaultColWidth="14.42578125" defaultRowHeight="15" customHeight="1" x14ac:dyDescent="0.25"/>
  <cols>
    <col min="1" max="1" width="8.28515625" customWidth="1"/>
    <col min="2" max="2" width="13.5703125" customWidth="1"/>
    <col min="3" max="3" width="68.7109375" customWidth="1"/>
    <col min="4" max="4" width="7" customWidth="1"/>
    <col min="5" max="5" width="9.85546875" customWidth="1"/>
    <col min="6" max="6" width="10.7109375" style="66" customWidth="1"/>
    <col min="7" max="7" width="9.85546875" customWidth="1"/>
    <col min="8" max="8" width="13.5703125" customWidth="1"/>
    <col min="9" max="9" width="3.7109375" customWidth="1"/>
    <col min="10" max="10" width="14.5703125" style="11" customWidth="1"/>
    <col min="11" max="11" width="10.5703125" style="54" customWidth="1"/>
    <col min="12" max="12" width="10.140625" hidden="1" customWidth="1"/>
    <col min="13" max="13" width="14" customWidth="1"/>
    <col min="14" max="19" width="8.7109375" customWidth="1"/>
  </cols>
  <sheetData>
    <row r="1" spans="1:19" ht="20.25" x14ac:dyDescent="0.25">
      <c r="A1" s="181" t="s">
        <v>0</v>
      </c>
      <c r="B1" s="182"/>
      <c r="C1" s="182"/>
      <c r="D1" s="182"/>
      <c r="E1" s="182"/>
      <c r="F1" s="182"/>
      <c r="G1" s="182"/>
      <c r="H1" s="183"/>
      <c r="I1" s="1"/>
      <c r="J1" s="10"/>
      <c r="K1" s="10"/>
      <c r="L1" s="1"/>
      <c r="M1" s="1"/>
      <c r="N1" s="1"/>
      <c r="O1" s="1"/>
      <c r="P1" s="1"/>
      <c r="Q1" s="1"/>
      <c r="R1" s="1"/>
      <c r="S1" s="1"/>
    </row>
    <row r="2" spans="1:19" ht="15.75" x14ac:dyDescent="0.25">
      <c r="A2" s="184" t="s">
        <v>1</v>
      </c>
      <c r="B2" s="185"/>
      <c r="C2" s="185"/>
      <c r="D2" s="185"/>
      <c r="E2" s="185"/>
      <c r="F2" s="185"/>
      <c r="G2" s="185"/>
      <c r="H2" s="186"/>
      <c r="I2" s="1"/>
      <c r="J2" s="10"/>
      <c r="K2" s="10"/>
      <c r="L2" s="1"/>
      <c r="M2" s="1"/>
      <c r="N2" s="1"/>
      <c r="O2" s="1"/>
      <c r="P2" s="1"/>
      <c r="Q2" s="1"/>
      <c r="R2" s="1"/>
      <c r="S2" s="1"/>
    </row>
    <row r="3" spans="1:19" x14ac:dyDescent="0.25">
      <c r="A3" s="187" t="s">
        <v>2</v>
      </c>
      <c r="B3" s="185"/>
      <c r="C3" s="185"/>
      <c r="D3" s="185"/>
      <c r="E3" s="185"/>
      <c r="F3" s="185"/>
      <c r="G3" s="185"/>
      <c r="H3" s="186"/>
      <c r="I3" s="1"/>
      <c r="J3" s="10"/>
      <c r="K3" s="10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88" t="s">
        <v>3</v>
      </c>
      <c r="B4" s="189"/>
      <c r="C4" s="189"/>
      <c r="D4" s="189"/>
      <c r="E4" s="189"/>
      <c r="F4" s="189"/>
      <c r="G4" s="189"/>
      <c r="H4" s="190"/>
      <c r="I4" s="1"/>
      <c r="J4" s="10"/>
      <c r="K4" s="10"/>
      <c r="L4" s="1"/>
      <c r="M4" s="1"/>
      <c r="N4" s="1"/>
      <c r="O4" s="1"/>
      <c r="P4" s="1"/>
      <c r="Q4" s="1"/>
      <c r="R4" s="1"/>
      <c r="S4" s="1"/>
    </row>
    <row r="5" spans="1:19" x14ac:dyDescent="0.25">
      <c r="A5" s="191" t="s">
        <v>67</v>
      </c>
      <c r="B5" s="192"/>
      <c r="C5" s="193"/>
      <c r="D5" s="197" t="s">
        <v>66</v>
      </c>
      <c r="E5" s="198"/>
      <c r="F5" s="175" t="s">
        <v>4</v>
      </c>
      <c r="G5" s="176"/>
      <c r="H5" s="9">
        <v>0.21460000000000001</v>
      </c>
      <c r="I5" s="1"/>
      <c r="K5" s="10"/>
      <c r="L5" s="1"/>
      <c r="M5" s="1"/>
      <c r="N5" s="1"/>
      <c r="O5" s="1"/>
      <c r="P5" s="1"/>
      <c r="Q5" s="1"/>
      <c r="R5" s="1"/>
      <c r="S5" s="1"/>
    </row>
    <row r="6" spans="1:19" x14ac:dyDescent="0.25">
      <c r="A6" s="194"/>
      <c r="B6" s="195"/>
      <c r="C6" s="196"/>
      <c r="D6" s="199"/>
      <c r="E6" s="200"/>
      <c r="F6" s="175"/>
      <c r="G6" s="176"/>
      <c r="H6" s="9"/>
      <c r="I6" s="1"/>
      <c r="J6" s="10"/>
      <c r="K6" s="10"/>
      <c r="L6" s="1"/>
      <c r="M6" s="1"/>
      <c r="N6" s="1"/>
      <c r="O6" s="1"/>
      <c r="P6" s="1"/>
      <c r="Q6" s="1"/>
      <c r="R6" s="1"/>
      <c r="S6" s="1"/>
    </row>
    <row r="7" spans="1:19" s="138" customFormat="1" x14ac:dyDescent="0.25">
      <c r="A7" s="201" t="s">
        <v>34</v>
      </c>
      <c r="B7" s="202"/>
      <c r="C7" s="202"/>
      <c r="D7" s="202"/>
      <c r="E7" s="202"/>
      <c r="F7" s="202"/>
      <c r="G7" s="202"/>
      <c r="H7" s="135"/>
      <c r="I7" s="136"/>
      <c r="J7" s="137"/>
      <c r="K7" s="137"/>
      <c r="L7" s="136"/>
      <c r="M7" s="136"/>
      <c r="N7" s="136"/>
      <c r="O7" s="136"/>
      <c r="P7" s="136"/>
      <c r="Q7" s="136"/>
      <c r="R7" s="136"/>
      <c r="S7" s="136"/>
    </row>
    <row r="8" spans="1:19" s="74" customFormat="1" ht="63.75" x14ac:dyDescent="0.25">
      <c r="A8" s="67" t="s">
        <v>5</v>
      </c>
      <c r="B8" s="68" t="s">
        <v>65</v>
      </c>
      <c r="C8" s="67" t="s">
        <v>6</v>
      </c>
      <c r="D8" s="69" t="s">
        <v>7</v>
      </c>
      <c r="E8" s="70" t="s">
        <v>8</v>
      </c>
      <c r="F8" s="70" t="s">
        <v>9</v>
      </c>
      <c r="G8" s="67" t="s">
        <v>10</v>
      </c>
      <c r="H8" s="67" t="s">
        <v>11</v>
      </c>
      <c r="I8" s="71"/>
      <c r="J8" s="72" t="s">
        <v>33</v>
      </c>
      <c r="K8" s="73"/>
      <c r="L8" s="72" t="s">
        <v>44</v>
      </c>
      <c r="M8" s="71"/>
      <c r="N8" s="71"/>
      <c r="O8" s="71"/>
      <c r="P8" s="71"/>
      <c r="Q8" s="71"/>
      <c r="R8" s="71"/>
      <c r="S8" s="71"/>
    </row>
    <row r="9" spans="1:19" s="134" customFormat="1" ht="27.75" customHeight="1" x14ac:dyDescent="0.25">
      <c r="A9" s="177" t="s">
        <v>184</v>
      </c>
      <c r="B9" s="178"/>
      <c r="C9" s="178"/>
      <c r="D9" s="178"/>
      <c r="E9" s="179"/>
      <c r="F9" s="178"/>
      <c r="G9" s="180"/>
      <c r="H9" s="128">
        <f>H10+H31+H52</f>
        <v>406371.07000000007</v>
      </c>
      <c r="I9" s="129"/>
      <c r="J9" s="130"/>
      <c r="K9" s="131"/>
      <c r="L9" s="132"/>
      <c r="M9" s="133"/>
      <c r="N9" s="129"/>
      <c r="O9" s="129"/>
      <c r="P9" s="129"/>
      <c r="Q9" s="129"/>
      <c r="R9" s="129"/>
      <c r="S9" s="129"/>
    </row>
    <row r="10" spans="1:19" s="77" customFormat="1" ht="15" customHeight="1" x14ac:dyDescent="0.25">
      <c r="A10" s="125">
        <v>1</v>
      </c>
      <c r="B10" s="122"/>
      <c r="C10" s="127" t="s">
        <v>68</v>
      </c>
      <c r="D10" s="122"/>
      <c r="E10" s="124"/>
      <c r="F10" s="122"/>
      <c r="G10" s="123"/>
      <c r="H10" s="15">
        <f>H11+H13+H17+H25</f>
        <v>126100.06</v>
      </c>
      <c r="I10" s="1"/>
      <c r="J10" s="12"/>
      <c r="K10" s="10"/>
      <c r="L10" s="119"/>
      <c r="M10" s="120"/>
      <c r="N10" s="1"/>
      <c r="O10" s="1"/>
      <c r="P10" s="1"/>
      <c r="Q10" s="1"/>
      <c r="R10" s="1"/>
      <c r="S10" s="1"/>
    </row>
    <row r="11" spans="1:19" s="52" customFormat="1" x14ac:dyDescent="0.25">
      <c r="A11" s="2" t="s">
        <v>12</v>
      </c>
      <c r="B11" s="3"/>
      <c r="C11" s="13" t="s">
        <v>70</v>
      </c>
      <c r="D11" s="60"/>
      <c r="E11" s="63"/>
      <c r="F11" s="76"/>
      <c r="G11" s="5"/>
      <c r="H11" s="4">
        <f>H12</f>
        <v>7832.62</v>
      </c>
      <c r="I11" s="1"/>
      <c r="J11" s="12"/>
      <c r="K11" s="78">
        <f>H11/H9</f>
        <v>1.9274551212516183E-2</v>
      </c>
      <c r="L11" s="59"/>
      <c r="M11" s="1"/>
      <c r="N11" s="1"/>
      <c r="O11" s="1"/>
      <c r="P11" s="1"/>
      <c r="Q11" s="1"/>
      <c r="R11" s="1"/>
      <c r="S11" s="1"/>
    </row>
    <row r="12" spans="1:19" s="57" customFormat="1" x14ac:dyDescent="0.25">
      <c r="A12" s="113" t="s">
        <v>71</v>
      </c>
      <c r="B12" s="121" t="s">
        <v>40</v>
      </c>
      <c r="C12" s="114" t="s">
        <v>69</v>
      </c>
      <c r="D12" s="61" t="s">
        <v>7</v>
      </c>
      <c r="E12" s="99">
        <v>1</v>
      </c>
      <c r="F12" s="115">
        <f>ROUND(J12-J12*H$7,2)</f>
        <v>6448.72</v>
      </c>
      <c r="G12" s="116">
        <f>ROUND((ROUND(J12-J12*H$7,2)*(1+H$5)),2)</f>
        <v>7832.62</v>
      </c>
      <c r="H12" s="117">
        <f>ROUND(E12*G12,2)</f>
        <v>7832.62</v>
      </c>
      <c r="I12" s="55"/>
      <c r="J12" s="56">
        <v>6448.72</v>
      </c>
      <c r="K12" s="100"/>
      <c r="L12" s="118">
        <v>4</v>
      </c>
      <c r="M12" s="55"/>
      <c r="N12" s="55"/>
      <c r="O12" s="55"/>
      <c r="P12" s="55"/>
      <c r="Q12" s="55"/>
      <c r="R12" s="55"/>
      <c r="S12" s="55"/>
    </row>
    <row r="13" spans="1:19" s="52" customFormat="1" x14ac:dyDescent="0.25">
      <c r="A13" s="2" t="s">
        <v>73</v>
      </c>
      <c r="B13" s="3"/>
      <c r="C13" s="13" t="s">
        <v>72</v>
      </c>
      <c r="D13" s="60"/>
      <c r="E13" s="63"/>
      <c r="F13" s="76"/>
      <c r="G13" s="5"/>
      <c r="H13" s="4">
        <f>SUM(H14:H16)</f>
        <v>2126.35</v>
      </c>
      <c r="I13" s="1"/>
      <c r="J13" s="12"/>
      <c r="K13" s="10"/>
      <c r="L13" s="59"/>
      <c r="M13" s="1"/>
      <c r="N13" s="1"/>
      <c r="O13" s="1"/>
      <c r="P13" s="1"/>
      <c r="Q13" s="1"/>
      <c r="R13" s="1"/>
      <c r="S13" s="1"/>
    </row>
    <row r="14" spans="1:19" s="52" customFormat="1" ht="25.5" x14ac:dyDescent="0.25">
      <c r="A14" s="6" t="s">
        <v>84</v>
      </c>
      <c r="B14" s="126" t="s">
        <v>75</v>
      </c>
      <c r="C14" s="14" t="s">
        <v>74</v>
      </c>
      <c r="D14" s="61" t="s">
        <v>17</v>
      </c>
      <c r="E14" s="62">
        <v>41</v>
      </c>
      <c r="F14" s="75">
        <f>ROUND(J14-J14*H$7,2)</f>
        <v>19.03</v>
      </c>
      <c r="G14" s="7">
        <f>ROUND((ROUND(J14-J14*H$7,2)*(1+H$5)),2)</f>
        <v>23.11</v>
      </c>
      <c r="H14" s="8">
        <f>ROUND(E14*G14,2)</f>
        <v>947.51</v>
      </c>
      <c r="I14" s="1"/>
      <c r="J14" s="12">
        <v>19.03</v>
      </c>
      <c r="K14" s="10"/>
      <c r="L14" s="58">
        <v>7.2</v>
      </c>
      <c r="M14" s="1"/>
      <c r="N14" s="1"/>
      <c r="O14" s="1"/>
      <c r="P14" s="1"/>
      <c r="Q14" s="1"/>
      <c r="R14" s="1"/>
      <c r="S14" s="1"/>
    </row>
    <row r="15" spans="1:19" s="52" customFormat="1" ht="25.5" x14ac:dyDescent="0.25">
      <c r="A15" s="6" t="s">
        <v>85</v>
      </c>
      <c r="B15" s="126" t="s">
        <v>78</v>
      </c>
      <c r="C15" s="14" t="s">
        <v>76</v>
      </c>
      <c r="D15" s="61" t="s">
        <v>81</v>
      </c>
      <c r="E15" s="62">
        <v>3.65</v>
      </c>
      <c r="F15" s="75">
        <f t="shared" ref="F15:F37" si="0">ROUND(J15-J15*H$7,2)</f>
        <v>213.81</v>
      </c>
      <c r="G15" s="7">
        <f t="shared" ref="G15:G37" si="1">ROUND((ROUND(J15-J15*H$7,2)*(1+H$5)),2)</f>
        <v>259.69</v>
      </c>
      <c r="H15" s="8">
        <f t="shared" ref="H15:H37" si="2">ROUND(E15*G15,2)</f>
        <v>947.87</v>
      </c>
      <c r="I15" s="1"/>
      <c r="J15" s="12">
        <v>213.81</v>
      </c>
      <c r="K15" s="10"/>
      <c r="L15" s="58">
        <v>57.9</v>
      </c>
      <c r="M15" s="1"/>
      <c r="N15" s="1"/>
      <c r="O15" s="1"/>
      <c r="P15" s="1"/>
      <c r="Q15" s="1"/>
      <c r="R15" s="1"/>
      <c r="S15" s="1"/>
    </row>
    <row r="16" spans="1:19" s="52" customFormat="1" ht="25.5" x14ac:dyDescent="0.25">
      <c r="A16" s="6" t="s">
        <v>86</v>
      </c>
      <c r="B16" s="126" t="s">
        <v>79</v>
      </c>
      <c r="C16" s="14" t="s">
        <v>77</v>
      </c>
      <c r="D16" s="61" t="s">
        <v>80</v>
      </c>
      <c r="E16" s="62">
        <v>102.2</v>
      </c>
      <c r="F16" s="75">
        <f t="shared" si="0"/>
        <v>1.86</v>
      </c>
      <c r="G16" s="7">
        <f t="shared" si="1"/>
        <v>2.2599999999999998</v>
      </c>
      <c r="H16" s="8">
        <f t="shared" si="2"/>
        <v>230.97</v>
      </c>
      <c r="I16" s="1"/>
      <c r="J16" s="12">
        <v>1.86</v>
      </c>
      <c r="K16" s="10"/>
      <c r="L16" s="58">
        <v>6</v>
      </c>
      <c r="M16" s="1"/>
      <c r="N16" s="1"/>
      <c r="O16" s="1"/>
      <c r="P16" s="1"/>
      <c r="Q16" s="1"/>
      <c r="R16" s="1"/>
      <c r="S16" s="1"/>
    </row>
    <row r="17" spans="1:19" s="77" customFormat="1" x14ac:dyDescent="0.25">
      <c r="A17" s="2" t="s">
        <v>83</v>
      </c>
      <c r="B17" s="3"/>
      <c r="C17" s="13" t="s">
        <v>82</v>
      </c>
      <c r="D17" s="60"/>
      <c r="E17" s="63"/>
      <c r="F17" s="76"/>
      <c r="G17" s="5"/>
      <c r="H17" s="4">
        <f>SUM(H18:H24)</f>
        <v>69583.399999999994</v>
      </c>
      <c r="I17" s="1"/>
      <c r="J17" s="12"/>
      <c r="K17" s="10"/>
      <c r="L17" s="59">
        <v>315.32</v>
      </c>
      <c r="M17" s="1"/>
      <c r="N17" s="1"/>
      <c r="O17" s="1"/>
      <c r="P17" s="1"/>
      <c r="Q17" s="1"/>
      <c r="R17" s="1"/>
      <c r="S17" s="1"/>
    </row>
    <row r="18" spans="1:19" s="64" customFormat="1" ht="25.5" x14ac:dyDescent="0.25">
      <c r="A18" s="6" t="s">
        <v>87</v>
      </c>
      <c r="B18" s="126" t="s">
        <v>96</v>
      </c>
      <c r="C18" s="14" t="str">
        <f>[3]BM!E9</f>
        <v>CORTE MECÂNICO COM SERRA CIRCULAR EM CONCRETO/ASFALTO</v>
      </c>
      <c r="D18" s="61" t="s">
        <v>17</v>
      </c>
      <c r="E18" s="62">
        <v>623.41999999999996</v>
      </c>
      <c r="F18" s="75">
        <f t="shared" si="0"/>
        <v>2.39</v>
      </c>
      <c r="G18" s="7">
        <f t="shared" si="1"/>
        <v>2.9</v>
      </c>
      <c r="H18" s="8">
        <f t="shared" si="2"/>
        <v>1807.92</v>
      </c>
      <c r="I18" s="1"/>
      <c r="J18" s="12">
        <v>2.39</v>
      </c>
      <c r="K18" s="10"/>
      <c r="L18" s="58"/>
      <c r="M18" s="1"/>
      <c r="N18" s="1"/>
      <c r="O18" s="1"/>
      <c r="P18" s="1"/>
      <c r="Q18" s="1"/>
      <c r="R18" s="1"/>
      <c r="S18" s="1"/>
    </row>
    <row r="19" spans="1:19" s="52" customFormat="1" ht="25.5" x14ac:dyDescent="0.25">
      <c r="A19" s="6" t="s">
        <v>88</v>
      </c>
      <c r="B19" s="126" t="s">
        <v>99</v>
      </c>
      <c r="C19" s="14" t="str">
        <f>[3]BM!E10</f>
        <v>DEMOLIÇÃO PARCIAL DE PAVIMENTO ASFÁLTICO, DE FORMA MECANIZADA, SEM REAPROVEITAMENTO.</v>
      </c>
      <c r="D19" s="61" t="s">
        <v>13</v>
      </c>
      <c r="E19" s="62">
        <v>280.54000000000002</v>
      </c>
      <c r="F19" s="75">
        <f t="shared" si="0"/>
        <v>24.01</v>
      </c>
      <c r="G19" s="7">
        <f t="shared" si="1"/>
        <v>29.16</v>
      </c>
      <c r="H19" s="8">
        <f t="shared" si="2"/>
        <v>8180.55</v>
      </c>
      <c r="I19" s="1"/>
      <c r="J19" s="12">
        <v>24.01</v>
      </c>
      <c r="K19" s="10"/>
      <c r="L19" s="58">
        <v>25</v>
      </c>
      <c r="M19" s="1"/>
      <c r="N19" s="1"/>
      <c r="O19" s="1"/>
      <c r="P19" s="1"/>
      <c r="Q19" s="1"/>
      <c r="R19" s="1"/>
      <c r="S19" s="1"/>
    </row>
    <row r="20" spans="1:19" s="52" customFormat="1" ht="25.5" x14ac:dyDescent="0.25">
      <c r="A20" s="6" t="s">
        <v>89</v>
      </c>
      <c r="B20" s="126" t="s">
        <v>100</v>
      </c>
      <c r="C20" s="14" t="str">
        <f>[3]BM!E11</f>
        <v>ESCAVAÇÃO MANUAL DE VALA COM PROFUNDIDADE MENOR OU IGUAL A 1,30 M</v>
      </c>
      <c r="D20" s="61" t="s">
        <v>81</v>
      </c>
      <c r="E20" s="62">
        <v>18.21</v>
      </c>
      <c r="F20" s="75">
        <f t="shared" si="0"/>
        <v>89.55</v>
      </c>
      <c r="G20" s="7">
        <f t="shared" si="1"/>
        <v>108.77</v>
      </c>
      <c r="H20" s="8">
        <f t="shared" si="2"/>
        <v>1980.7</v>
      </c>
      <c r="I20" s="1"/>
      <c r="J20" s="12">
        <v>89.55</v>
      </c>
      <c r="K20" s="10"/>
      <c r="L20" s="58">
        <v>423.77</v>
      </c>
      <c r="M20" s="1"/>
      <c r="N20" s="1"/>
      <c r="O20" s="1"/>
      <c r="P20" s="1"/>
      <c r="Q20" s="1"/>
      <c r="R20" s="1"/>
      <c r="S20" s="1"/>
    </row>
    <row r="21" spans="1:19" s="52" customFormat="1" ht="25.5" x14ac:dyDescent="0.25">
      <c r="A21" s="6" t="s">
        <v>90</v>
      </c>
      <c r="B21" s="126" t="s">
        <v>97</v>
      </c>
      <c r="C21" s="14" t="str">
        <f>[3]BM!E12</f>
        <v>TRANSPORTE COM CAMINHÃO BASCULANTE DE 18 M³, EM VIA URBANA PAVIMENTADA, DMT ATÉ 30 KM</v>
      </c>
      <c r="D21" s="61" t="s">
        <v>103</v>
      </c>
      <c r="E21" s="62">
        <v>902.64</v>
      </c>
      <c r="F21" s="75">
        <f t="shared" si="0"/>
        <v>1.86</v>
      </c>
      <c r="G21" s="7">
        <f t="shared" si="1"/>
        <v>2.2599999999999998</v>
      </c>
      <c r="H21" s="8">
        <f t="shared" si="2"/>
        <v>2039.97</v>
      </c>
      <c r="I21" s="1"/>
      <c r="J21" s="12">
        <v>1.86</v>
      </c>
      <c r="K21" s="10"/>
      <c r="L21" s="58">
        <v>423.77</v>
      </c>
      <c r="M21" s="1"/>
      <c r="N21" s="1"/>
      <c r="O21" s="1"/>
      <c r="P21" s="1"/>
      <c r="Q21" s="1"/>
      <c r="R21" s="1"/>
      <c r="S21" s="1"/>
    </row>
    <row r="22" spans="1:19" s="52" customFormat="1" ht="25.5" x14ac:dyDescent="0.25">
      <c r="A22" s="6" t="s">
        <v>91</v>
      </c>
      <c r="B22" s="126" t="s">
        <v>98</v>
      </c>
      <c r="C22" s="14" t="str">
        <f>[3]BM!E13</f>
        <v>PREPARO DE FUNDO DE VALA, COM LARGURA MENOR QUE 1,5 M</v>
      </c>
      <c r="D22" s="61" t="s">
        <v>13</v>
      </c>
      <c r="E22" s="62">
        <v>280.54000000000002</v>
      </c>
      <c r="F22" s="75">
        <f t="shared" si="0"/>
        <v>6.93</v>
      </c>
      <c r="G22" s="7">
        <f t="shared" si="1"/>
        <v>8.42</v>
      </c>
      <c r="H22" s="8">
        <f t="shared" si="2"/>
        <v>2362.15</v>
      </c>
      <c r="I22" s="1"/>
      <c r="J22" s="12">
        <v>6.93</v>
      </c>
      <c r="K22" s="10"/>
      <c r="L22" s="58">
        <v>38.35</v>
      </c>
      <c r="M22" s="1"/>
      <c r="N22" s="1"/>
      <c r="O22" s="1"/>
      <c r="P22" s="1"/>
      <c r="Q22" s="1"/>
      <c r="R22" s="1"/>
      <c r="S22" s="1"/>
    </row>
    <row r="23" spans="1:19" s="52" customFormat="1" ht="25.5" x14ac:dyDescent="0.25">
      <c r="A23" s="6" t="s">
        <v>94</v>
      </c>
      <c r="B23" s="126" t="s">
        <v>101</v>
      </c>
      <c r="C23" s="14" t="str">
        <f>[3]BM!E14</f>
        <v>EXECUÇÃO DE SARJETA DE CONCRETO USINADO, MOLDADA IN LOCO EM TRECHO RETO, 30 CM BASE X 10 CM ALTURA.</v>
      </c>
      <c r="D23" s="61" t="s">
        <v>17</v>
      </c>
      <c r="E23" s="62">
        <v>623.41999999999996</v>
      </c>
      <c r="F23" s="75">
        <f t="shared" si="0"/>
        <v>46.82</v>
      </c>
      <c r="G23" s="7">
        <f t="shared" si="1"/>
        <v>56.87</v>
      </c>
      <c r="H23" s="8">
        <f t="shared" si="2"/>
        <v>35453.9</v>
      </c>
      <c r="I23" s="1"/>
      <c r="J23" s="12">
        <v>46.82</v>
      </c>
      <c r="K23" s="10"/>
      <c r="L23" s="58">
        <f>(L14+L15*0.05+L16*0.05*L17*0.05+L19*0.05+L20*0.05+L21*0.05+L22*0.5*0.03)*1.3</f>
        <v>76.735165000000009</v>
      </c>
      <c r="M23" s="1"/>
      <c r="N23" s="1"/>
      <c r="O23" s="1"/>
      <c r="P23" s="1"/>
      <c r="Q23" s="1"/>
      <c r="R23" s="1"/>
      <c r="S23" s="1"/>
    </row>
    <row r="24" spans="1:19" s="52" customFormat="1" ht="38.25" x14ac:dyDescent="0.25">
      <c r="A24" s="6" t="s">
        <v>95</v>
      </c>
      <c r="B24" s="126" t="s">
        <v>102</v>
      </c>
      <c r="C24" s="14" t="str">
        <f>[3]BM!E15</f>
        <v>ASSENTAMENTO DE GUIA (MEIO-FIO) EM TRECHO RETO, CONFECCIONADA EM CONCRETO PRÉ-FABRICADO, DIMENSÕES 100X15X13X30 CM (COMPRIMENTO X BASE INFERIOR X BASE SUPERIOR X ALTURA). AF_01/2024</v>
      </c>
      <c r="D24" s="61" t="s">
        <v>17</v>
      </c>
      <c r="E24" s="62">
        <v>227</v>
      </c>
      <c r="F24" s="75">
        <f t="shared" si="0"/>
        <v>64.41</v>
      </c>
      <c r="G24" s="7">
        <f t="shared" si="1"/>
        <v>78.23</v>
      </c>
      <c r="H24" s="8">
        <f t="shared" si="2"/>
        <v>17758.21</v>
      </c>
      <c r="I24" s="1"/>
      <c r="J24" s="12">
        <v>64.41</v>
      </c>
      <c r="K24" s="10"/>
      <c r="L24" s="58">
        <f>L23*17.3</f>
        <v>1327.5183545000002</v>
      </c>
      <c r="M24" s="1"/>
      <c r="N24" s="1"/>
      <c r="O24" s="1"/>
      <c r="P24" s="1"/>
      <c r="Q24" s="1"/>
      <c r="R24" s="1"/>
      <c r="S24" s="1"/>
    </row>
    <row r="25" spans="1:19" s="52" customFormat="1" x14ac:dyDescent="0.25">
      <c r="A25" s="2" t="s">
        <v>104</v>
      </c>
      <c r="B25" s="3"/>
      <c r="C25" s="13" t="s">
        <v>105</v>
      </c>
      <c r="D25" s="60"/>
      <c r="E25" s="63"/>
      <c r="F25" s="65"/>
      <c r="G25" s="5"/>
      <c r="H25" s="4">
        <f>SUM(H26:H30)</f>
        <v>46557.69</v>
      </c>
      <c r="I25" s="1"/>
      <c r="J25" s="12"/>
      <c r="K25" s="10"/>
      <c r="L25" s="59"/>
      <c r="M25" s="1"/>
      <c r="N25" s="1"/>
      <c r="O25" s="1"/>
      <c r="P25" s="1"/>
      <c r="Q25" s="1"/>
      <c r="R25" s="1"/>
      <c r="S25" s="1"/>
    </row>
    <row r="26" spans="1:19" s="52" customFormat="1" ht="25.5" x14ac:dyDescent="0.25">
      <c r="A26" s="6" t="s">
        <v>110</v>
      </c>
      <c r="B26" s="126" t="s">
        <v>78</v>
      </c>
      <c r="C26" s="14" t="s">
        <v>76</v>
      </c>
      <c r="D26" s="61" t="s">
        <v>81</v>
      </c>
      <c r="E26" s="62">
        <v>30.13</v>
      </c>
      <c r="F26" s="75">
        <f t="shared" si="0"/>
        <v>213.81</v>
      </c>
      <c r="G26" s="7">
        <f t="shared" si="1"/>
        <v>259.69</v>
      </c>
      <c r="H26" s="8">
        <f t="shared" si="2"/>
        <v>7824.46</v>
      </c>
      <c r="I26" s="1"/>
      <c r="J26" s="12">
        <v>213.81</v>
      </c>
      <c r="K26" s="10"/>
      <c r="L26" s="58">
        <v>70.19</v>
      </c>
      <c r="M26" s="1"/>
      <c r="N26" s="1"/>
      <c r="O26" s="1"/>
      <c r="P26" s="1"/>
      <c r="Q26" s="1"/>
      <c r="R26" s="1"/>
      <c r="S26" s="1"/>
    </row>
    <row r="27" spans="1:19" s="52" customFormat="1" ht="25.5" x14ac:dyDescent="0.25">
      <c r="A27" s="6" t="s">
        <v>111</v>
      </c>
      <c r="B27" s="126" t="s">
        <v>116</v>
      </c>
      <c r="C27" s="14" t="s">
        <v>106</v>
      </c>
      <c r="D27" s="61" t="s">
        <v>81</v>
      </c>
      <c r="E27" s="62">
        <v>12.15</v>
      </c>
      <c r="F27" s="75">
        <f t="shared" si="0"/>
        <v>843.17</v>
      </c>
      <c r="G27" s="7">
        <f t="shared" si="1"/>
        <v>1024.1099999999999</v>
      </c>
      <c r="H27" s="8">
        <f t="shared" si="2"/>
        <v>12442.94</v>
      </c>
      <c r="I27" s="1"/>
      <c r="J27" s="12">
        <v>843.17</v>
      </c>
      <c r="K27" s="10"/>
      <c r="L27" s="58">
        <v>70.19</v>
      </c>
      <c r="M27" s="1"/>
      <c r="N27" s="1"/>
      <c r="O27" s="1"/>
      <c r="P27" s="1"/>
      <c r="Q27" s="1"/>
      <c r="R27" s="1"/>
      <c r="S27" s="1"/>
    </row>
    <row r="28" spans="1:19" s="52" customFormat="1" ht="25.5" x14ac:dyDescent="0.25">
      <c r="A28" s="6" t="s">
        <v>112</v>
      </c>
      <c r="B28" s="126" t="s">
        <v>117</v>
      </c>
      <c r="C28" s="14" t="s">
        <v>107</v>
      </c>
      <c r="D28" s="61" t="s">
        <v>81</v>
      </c>
      <c r="E28" s="62">
        <v>20.079999999999998</v>
      </c>
      <c r="F28" s="75">
        <f t="shared" si="0"/>
        <v>762.86</v>
      </c>
      <c r="G28" s="7">
        <f t="shared" si="1"/>
        <v>926.57</v>
      </c>
      <c r="H28" s="8">
        <f t="shared" si="2"/>
        <v>18605.53</v>
      </c>
      <c r="I28" s="1"/>
      <c r="J28" s="12">
        <v>762.86</v>
      </c>
      <c r="K28" s="10"/>
      <c r="L28" s="58">
        <v>4.5</v>
      </c>
      <c r="M28" s="1"/>
      <c r="N28" s="1"/>
      <c r="O28" s="1"/>
      <c r="P28" s="1"/>
      <c r="Q28" s="1"/>
      <c r="R28" s="1"/>
      <c r="S28" s="1"/>
    </row>
    <row r="29" spans="1:19" s="77" customFormat="1" ht="25.5" x14ac:dyDescent="0.25">
      <c r="A29" s="6" t="s">
        <v>113</v>
      </c>
      <c r="B29" s="126" t="s">
        <v>118</v>
      </c>
      <c r="C29" s="14" t="s">
        <v>108</v>
      </c>
      <c r="D29" s="61" t="s">
        <v>17</v>
      </c>
      <c r="E29" s="62">
        <v>460.8</v>
      </c>
      <c r="F29" s="75">
        <f t="shared" si="0"/>
        <v>2.39</v>
      </c>
      <c r="G29" s="7">
        <f t="shared" si="1"/>
        <v>2.9</v>
      </c>
      <c r="H29" s="8">
        <f t="shared" si="2"/>
        <v>1336.32</v>
      </c>
      <c r="I29" s="1"/>
      <c r="J29" s="12">
        <v>2.39</v>
      </c>
      <c r="K29" s="10"/>
      <c r="L29" s="58"/>
      <c r="M29" s="1"/>
      <c r="N29" s="1"/>
      <c r="O29" s="1"/>
      <c r="P29" s="1"/>
      <c r="Q29" s="1"/>
      <c r="R29" s="1"/>
      <c r="S29" s="1"/>
    </row>
    <row r="30" spans="1:19" s="77" customFormat="1" ht="38.25" x14ac:dyDescent="0.25">
      <c r="A30" s="6" t="s">
        <v>114</v>
      </c>
      <c r="B30" s="126" t="s">
        <v>119</v>
      </c>
      <c r="C30" s="14" t="s">
        <v>109</v>
      </c>
      <c r="D30" s="61" t="s">
        <v>13</v>
      </c>
      <c r="E30" s="62">
        <v>46.08</v>
      </c>
      <c r="F30" s="75">
        <f t="shared" si="0"/>
        <v>113.43</v>
      </c>
      <c r="G30" s="7">
        <f t="shared" si="1"/>
        <v>137.77000000000001</v>
      </c>
      <c r="H30" s="8">
        <f t="shared" si="2"/>
        <v>6348.44</v>
      </c>
      <c r="I30" s="1"/>
      <c r="J30" s="12">
        <v>113.43</v>
      </c>
      <c r="K30" s="10"/>
      <c r="L30" s="58">
        <v>315.32</v>
      </c>
      <c r="M30" s="1"/>
      <c r="N30" s="1"/>
      <c r="O30" s="1"/>
      <c r="P30" s="1"/>
      <c r="Q30" s="1"/>
      <c r="R30" s="1"/>
      <c r="S30" s="1"/>
    </row>
    <row r="31" spans="1:19" s="77" customFormat="1" ht="15" customHeight="1" x14ac:dyDescent="0.25">
      <c r="A31" s="125">
        <v>2</v>
      </c>
      <c r="B31" s="122"/>
      <c r="C31" s="127" t="s">
        <v>115</v>
      </c>
      <c r="D31" s="122"/>
      <c r="E31" s="124"/>
      <c r="F31" s="122"/>
      <c r="G31" s="123"/>
      <c r="H31" s="15">
        <f>H32+H34+H38+H46</f>
        <v>174970.75000000003</v>
      </c>
      <c r="I31" s="1"/>
      <c r="J31" s="12"/>
      <c r="K31" s="10"/>
      <c r="L31" s="119">
        <v>328.48</v>
      </c>
      <c r="M31" s="120"/>
      <c r="N31" s="1"/>
      <c r="O31" s="1"/>
      <c r="P31" s="1"/>
      <c r="Q31" s="1"/>
      <c r="R31" s="1"/>
      <c r="S31" s="1"/>
    </row>
    <row r="32" spans="1:19" s="52" customFormat="1" x14ac:dyDescent="0.25">
      <c r="A32" s="2" t="s">
        <v>14</v>
      </c>
      <c r="B32" s="3"/>
      <c r="C32" s="13" t="s">
        <v>70</v>
      </c>
      <c r="D32" s="60"/>
      <c r="E32" s="63"/>
      <c r="F32" s="65"/>
      <c r="G32" s="5"/>
      <c r="H32" s="4">
        <f>H33</f>
        <v>8937.49</v>
      </c>
      <c r="I32" s="1"/>
      <c r="J32" s="12"/>
      <c r="K32" s="10"/>
      <c r="L32" s="59"/>
      <c r="M32" s="1"/>
      <c r="N32" s="1"/>
      <c r="O32" s="1"/>
      <c r="P32" s="1"/>
      <c r="Q32" s="1"/>
      <c r="R32" s="1"/>
      <c r="S32" s="1"/>
    </row>
    <row r="33" spans="1:19" s="52" customFormat="1" x14ac:dyDescent="0.25">
      <c r="A33" s="6" t="s">
        <v>120</v>
      </c>
      <c r="B33" s="121" t="s">
        <v>40</v>
      </c>
      <c r="C33" s="14" t="s">
        <v>69</v>
      </c>
      <c r="D33" s="61" t="s">
        <v>15</v>
      </c>
      <c r="E33" s="62">
        <v>0.36</v>
      </c>
      <c r="F33" s="75">
        <f t="shared" si="0"/>
        <v>20439.95</v>
      </c>
      <c r="G33" s="7">
        <f t="shared" si="1"/>
        <v>24826.36</v>
      </c>
      <c r="H33" s="8">
        <f t="shared" si="2"/>
        <v>8937.49</v>
      </c>
      <c r="I33" s="1"/>
      <c r="J33" s="12">
        <v>20439.95</v>
      </c>
      <c r="K33" s="10"/>
      <c r="L33" s="58">
        <f>1029.45+714.57</f>
        <v>1744.02</v>
      </c>
      <c r="M33" s="1"/>
      <c r="N33" s="1"/>
      <c r="O33" s="1"/>
      <c r="P33" s="1"/>
      <c r="Q33" s="1"/>
      <c r="R33" s="1"/>
      <c r="S33" s="1"/>
    </row>
    <row r="34" spans="1:19" s="77" customFormat="1" x14ac:dyDescent="0.25">
      <c r="A34" s="2" t="s">
        <v>121</v>
      </c>
      <c r="B34" s="3"/>
      <c r="C34" s="13" t="s">
        <v>72</v>
      </c>
      <c r="D34" s="60"/>
      <c r="E34" s="63"/>
      <c r="F34" s="65"/>
      <c r="G34" s="5"/>
      <c r="H34" s="4">
        <f>SUM(H35:H37)</f>
        <v>74285.3</v>
      </c>
      <c r="I34" s="1"/>
      <c r="J34" s="12"/>
      <c r="K34" s="10"/>
      <c r="L34" s="59">
        <v>312.55</v>
      </c>
      <c r="M34" s="1"/>
      <c r="N34" s="1"/>
      <c r="O34" s="1"/>
      <c r="P34" s="1"/>
      <c r="Q34" s="1"/>
      <c r="R34" s="1"/>
      <c r="S34" s="1"/>
    </row>
    <row r="35" spans="1:19" s="52" customFormat="1" ht="25.5" x14ac:dyDescent="0.25">
      <c r="A35" s="6" t="s">
        <v>128</v>
      </c>
      <c r="B35" s="126" t="s">
        <v>125</v>
      </c>
      <c r="C35" s="14" t="s">
        <v>122</v>
      </c>
      <c r="D35" s="61" t="s">
        <v>17</v>
      </c>
      <c r="E35" s="62">
        <v>38</v>
      </c>
      <c r="F35" s="75">
        <f t="shared" si="0"/>
        <v>19.03</v>
      </c>
      <c r="G35" s="7">
        <f t="shared" si="1"/>
        <v>23.11</v>
      </c>
      <c r="H35" s="8">
        <f t="shared" si="2"/>
        <v>878.18</v>
      </c>
      <c r="I35" s="1"/>
      <c r="J35" s="12">
        <v>19.03</v>
      </c>
      <c r="K35" s="10"/>
      <c r="L35" s="58">
        <v>660.81</v>
      </c>
      <c r="M35" s="1"/>
      <c r="N35" s="1"/>
      <c r="O35" s="1"/>
      <c r="P35" s="1"/>
      <c r="Q35" s="1"/>
      <c r="R35" s="1"/>
      <c r="S35" s="1"/>
    </row>
    <row r="36" spans="1:19" s="52" customFormat="1" ht="25.5" x14ac:dyDescent="0.25">
      <c r="A36" s="6" t="s">
        <v>129</v>
      </c>
      <c r="B36" s="126" t="s">
        <v>126</v>
      </c>
      <c r="C36" s="14" t="s">
        <v>123</v>
      </c>
      <c r="D36" s="61" t="s">
        <v>81</v>
      </c>
      <c r="E36" s="62">
        <v>231.83</v>
      </c>
      <c r="F36" s="75">
        <f t="shared" si="0"/>
        <v>213.81</v>
      </c>
      <c r="G36" s="7">
        <f t="shared" si="1"/>
        <v>259.69</v>
      </c>
      <c r="H36" s="8">
        <f t="shared" si="2"/>
        <v>60203.93</v>
      </c>
      <c r="I36" s="1"/>
      <c r="J36" s="12">
        <v>213.81</v>
      </c>
      <c r="K36" s="10"/>
      <c r="L36" s="58">
        <v>269.72000000000003</v>
      </c>
      <c r="M36" s="1"/>
      <c r="N36" s="1"/>
      <c r="O36" s="1"/>
      <c r="P36" s="1"/>
      <c r="Q36" s="1"/>
      <c r="R36" s="1"/>
      <c r="S36" s="1"/>
    </row>
    <row r="37" spans="1:19" s="52" customFormat="1" ht="25.5" x14ac:dyDescent="0.25">
      <c r="A37" s="6" t="s">
        <v>130</v>
      </c>
      <c r="B37" s="126" t="s">
        <v>127</v>
      </c>
      <c r="C37" s="14" t="s">
        <v>124</v>
      </c>
      <c r="D37" s="61" t="s">
        <v>103</v>
      </c>
      <c r="E37" s="62">
        <v>5842.12</v>
      </c>
      <c r="F37" s="75">
        <f t="shared" si="0"/>
        <v>1.86</v>
      </c>
      <c r="G37" s="7">
        <f t="shared" si="1"/>
        <v>2.2599999999999998</v>
      </c>
      <c r="H37" s="8">
        <f t="shared" si="2"/>
        <v>13203.19</v>
      </c>
      <c r="I37" s="1"/>
      <c r="J37" s="12">
        <v>1.86</v>
      </c>
      <c r="K37" s="10"/>
      <c r="L37" s="58">
        <v>194.37</v>
      </c>
      <c r="M37" s="1"/>
      <c r="N37" s="1"/>
      <c r="O37" s="1"/>
      <c r="P37" s="1"/>
      <c r="Q37" s="1"/>
      <c r="R37" s="1"/>
      <c r="S37" s="1"/>
    </row>
    <row r="38" spans="1:19" s="77" customFormat="1" x14ac:dyDescent="0.25">
      <c r="A38" s="2" t="s">
        <v>147</v>
      </c>
      <c r="B38" s="3"/>
      <c r="C38" s="13" t="s">
        <v>82</v>
      </c>
      <c r="D38" s="60"/>
      <c r="E38" s="63"/>
      <c r="F38" s="65"/>
      <c r="G38" s="5"/>
      <c r="H38" s="4">
        <f>SUM(H39:H45)</f>
        <v>51460.17</v>
      </c>
      <c r="I38" s="1"/>
      <c r="J38" s="12"/>
      <c r="K38" s="10"/>
      <c r="L38" s="59"/>
      <c r="M38" s="1"/>
      <c r="N38" s="1"/>
      <c r="O38" s="1"/>
      <c r="P38" s="1"/>
      <c r="Q38" s="1"/>
      <c r="R38" s="1"/>
      <c r="S38" s="1"/>
    </row>
    <row r="39" spans="1:19" s="77" customFormat="1" ht="25.5" x14ac:dyDescent="0.25">
      <c r="A39" s="6" t="s">
        <v>148</v>
      </c>
      <c r="B39" s="126" t="s">
        <v>135</v>
      </c>
      <c r="C39" s="14" t="s">
        <v>92</v>
      </c>
      <c r="D39" s="61" t="s">
        <v>17</v>
      </c>
      <c r="E39" s="62">
        <v>581.54</v>
      </c>
      <c r="F39" s="75">
        <f t="shared" ref="F39:F71" si="3">ROUND(J39-J39*H$7,2)</f>
        <v>2.39</v>
      </c>
      <c r="G39" s="7">
        <f t="shared" ref="G39:G71" si="4">ROUND((ROUND(J39-J39*H$7,2)*(1+H$5)),2)</f>
        <v>2.9</v>
      </c>
      <c r="H39" s="8">
        <f>ROUND(E39*G39,2)</f>
        <v>1686.47</v>
      </c>
      <c r="I39" s="1"/>
      <c r="J39" s="12">
        <v>2.39</v>
      </c>
      <c r="K39" s="10"/>
      <c r="L39" s="58"/>
      <c r="M39" s="1"/>
      <c r="N39" s="1"/>
      <c r="O39" s="1"/>
      <c r="P39" s="1"/>
      <c r="Q39" s="1"/>
      <c r="R39" s="1"/>
      <c r="S39" s="1"/>
    </row>
    <row r="40" spans="1:19" s="77" customFormat="1" ht="25.5" x14ac:dyDescent="0.25">
      <c r="A40" s="6" t="s">
        <v>149</v>
      </c>
      <c r="B40" s="126" t="s">
        <v>136</v>
      </c>
      <c r="C40" s="14" t="s">
        <v>131</v>
      </c>
      <c r="D40" s="61" t="s">
        <v>13</v>
      </c>
      <c r="E40" s="62">
        <v>174.46</v>
      </c>
      <c r="F40" s="75">
        <f t="shared" si="3"/>
        <v>24.01</v>
      </c>
      <c r="G40" s="7">
        <f t="shared" si="4"/>
        <v>29.16</v>
      </c>
      <c r="H40" s="8">
        <f>ROUND(E40*G40,2)</f>
        <v>5087.25</v>
      </c>
      <c r="I40" s="1"/>
      <c r="J40" s="12">
        <v>24.01</v>
      </c>
      <c r="K40" s="10"/>
      <c r="L40" s="58">
        <v>511.92</v>
      </c>
      <c r="M40" s="1"/>
      <c r="N40" s="1"/>
      <c r="O40" s="1"/>
      <c r="P40" s="1"/>
      <c r="Q40" s="1"/>
      <c r="R40" s="1"/>
      <c r="S40" s="1"/>
    </row>
    <row r="41" spans="1:19" s="77" customFormat="1" ht="25.5" x14ac:dyDescent="0.25">
      <c r="A41" s="6" t="s">
        <v>150</v>
      </c>
      <c r="B41" s="126" t="s">
        <v>137</v>
      </c>
      <c r="C41" s="14" t="s">
        <v>132</v>
      </c>
      <c r="D41" s="61" t="s">
        <v>81</v>
      </c>
      <c r="E41" s="62">
        <v>14.32</v>
      </c>
      <c r="F41" s="75">
        <f t="shared" si="3"/>
        <v>89.55</v>
      </c>
      <c r="G41" s="7">
        <f t="shared" si="4"/>
        <v>108.77</v>
      </c>
      <c r="H41" s="8">
        <f t="shared" ref="H41:H45" si="5">ROUND(E41*G41,2)</f>
        <v>1557.59</v>
      </c>
      <c r="I41" s="1"/>
      <c r="J41" s="12">
        <v>89.55</v>
      </c>
      <c r="K41" s="10"/>
      <c r="L41" s="58">
        <v>541.20000000000005</v>
      </c>
      <c r="M41" s="1"/>
      <c r="N41" s="1"/>
      <c r="O41" s="1"/>
      <c r="P41" s="1"/>
      <c r="Q41" s="1"/>
      <c r="R41" s="1"/>
      <c r="S41" s="1"/>
    </row>
    <row r="42" spans="1:19" s="77" customFormat="1" ht="25.5" x14ac:dyDescent="0.25">
      <c r="A42" s="6" t="s">
        <v>151</v>
      </c>
      <c r="B42" s="126" t="s">
        <v>127</v>
      </c>
      <c r="C42" s="14" t="s">
        <v>124</v>
      </c>
      <c r="D42" s="61" t="s">
        <v>103</v>
      </c>
      <c r="E42" s="62">
        <v>580.67999999999995</v>
      </c>
      <c r="F42" s="75">
        <f t="shared" si="3"/>
        <v>1.86</v>
      </c>
      <c r="G42" s="7">
        <f t="shared" si="4"/>
        <v>2.2599999999999998</v>
      </c>
      <c r="H42" s="8">
        <f t="shared" si="5"/>
        <v>1312.34</v>
      </c>
      <c r="I42" s="1"/>
      <c r="J42" s="12">
        <v>1.86</v>
      </c>
      <c r="K42" s="10"/>
      <c r="L42" s="58">
        <v>44</v>
      </c>
      <c r="M42" s="1"/>
      <c r="N42" s="1"/>
      <c r="O42" s="1"/>
      <c r="P42" s="1"/>
      <c r="Q42" s="1"/>
      <c r="R42" s="1"/>
      <c r="S42" s="1"/>
    </row>
    <row r="43" spans="1:19" s="77" customFormat="1" ht="25.5" x14ac:dyDescent="0.25">
      <c r="A43" s="6" t="s">
        <v>152</v>
      </c>
      <c r="B43" s="126" t="s">
        <v>138</v>
      </c>
      <c r="C43" s="14" t="s">
        <v>133</v>
      </c>
      <c r="D43" s="61" t="s">
        <v>13</v>
      </c>
      <c r="E43" s="62">
        <v>174.46</v>
      </c>
      <c r="F43" s="75">
        <f t="shared" si="3"/>
        <v>6.93</v>
      </c>
      <c r="G43" s="7">
        <f t="shared" si="4"/>
        <v>8.42</v>
      </c>
      <c r="H43" s="8">
        <f t="shared" si="5"/>
        <v>1468.95</v>
      </c>
      <c r="I43" s="1"/>
      <c r="J43" s="12">
        <v>6.93</v>
      </c>
      <c r="K43" s="10"/>
      <c r="L43" s="58"/>
      <c r="M43" s="1"/>
      <c r="N43" s="1"/>
      <c r="O43" s="1"/>
      <c r="P43" s="1"/>
      <c r="Q43" s="1"/>
      <c r="R43" s="1"/>
      <c r="S43" s="1"/>
    </row>
    <row r="44" spans="1:19" s="77" customFormat="1" ht="25.5" x14ac:dyDescent="0.25">
      <c r="A44" s="6" t="s">
        <v>153</v>
      </c>
      <c r="B44" s="126" t="s">
        <v>139</v>
      </c>
      <c r="C44" s="14" t="s">
        <v>134</v>
      </c>
      <c r="D44" s="61" t="s">
        <v>17</v>
      </c>
      <c r="E44" s="62">
        <v>581.54</v>
      </c>
      <c r="F44" s="75">
        <f t="shared" si="3"/>
        <v>46.82</v>
      </c>
      <c r="G44" s="7">
        <f t="shared" si="4"/>
        <v>56.87</v>
      </c>
      <c r="H44" s="8">
        <f t="shared" si="5"/>
        <v>33072.18</v>
      </c>
      <c r="I44" s="1"/>
      <c r="J44" s="12">
        <v>46.82</v>
      </c>
      <c r="K44" s="10"/>
      <c r="L44" s="58">
        <v>10.53</v>
      </c>
      <c r="M44" s="1"/>
      <c r="N44" s="1"/>
      <c r="O44" s="1"/>
      <c r="P44" s="1"/>
      <c r="Q44" s="1"/>
      <c r="R44" s="1"/>
      <c r="S44" s="1"/>
    </row>
    <row r="45" spans="1:19" s="77" customFormat="1" ht="38.25" x14ac:dyDescent="0.25">
      <c r="A45" s="6" t="s">
        <v>154</v>
      </c>
      <c r="B45" s="126" t="s">
        <v>140</v>
      </c>
      <c r="C45" s="14" t="s">
        <v>93</v>
      </c>
      <c r="D45" s="61" t="s">
        <v>17</v>
      </c>
      <c r="E45" s="62">
        <v>93</v>
      </c>
      <c r="F45" s="75">
        <f t="shared" si="3"/>
        <v>64.41</v>
      </c>
      <c r="G45" s="7">
        <f t="shared" si="4"/>
        <v>78.23</v>
      </c>
      <c r="H45" s="8">
        <f t="shared" si="5"/>
        <v>7275.39</v>
      </c>
      <c r="I45" s="1"/>
      <c r="J45" s="12">
        <v>64.41</v>
      </c>
      <c r="K45" s="10"/>
      <c r="L45" s="58">
        <v>12</v>
      </c>
      <c r="M45" s="1"/>
      <c r="N45" s="1"/>
      <c r="O45" s="1"/>
      <c r="P45" s="1"/>
      <c r="Q45" s="1"/>
      <c r="R45" s="1"/>
      <c r="S45" s="1"/>
    </row>
    <row r="46" spans="1:19" s="52" customFormat="1" x14ac:dyDescent="0.25">
      <c r="A46" s="2" t="s">
        <v>155</v>
      </c>
      <c r="B46" s="3"/>
      <c r="C46" s="13" t="s">
        <v>105</v>
      </c>
      <c r="D46" s="60"/>
      <c r="E46" s="63"/>
      <c r="F46" s="65"/>
      <c r="G46" s="5"/>
      <c r="H46" s="4">
        <f>SUM(H47:H51)</f>
        <v>40287.79</v>
      </c>
      <c r="I46" s="1"/>
      <c r="J46" s="12"/>
      <c r="K46" s="10"/>
      <c r="L46" s="59"/>
      <c r="M46" s="1"/>
      <c r="N46" s="1"/>
      <c r="O46" s="1"/>
      <c r="P46" s="1"/>
      <c r="Q46" s="1"/>
      <c r="R46" s="1"/>
      <c r="S46" s="1"/>
    </row>
    <row r="47" spans="1:19" s="52" customFormat="1" ht="25.5" x14ac:dyDescent="0.25">
      <c r="A47" s="6" t="s">
        <v>156</v>
      </c>
      <c r="B47" s="126" t="s">
        <v>142</v>
      </c>
      <c r="C47" s="14" t="s">
        <v>123</v>
      </c>
      <c r="D47" s="61" t="s">
        <v>81</v>
      </c>
      <c r="E47" s="62">
        <v>30.27</v>
      </c>
      <c r="F47" s="75">
        <f t="shared" si="3"/>
        <v>213.81</v>
      </c>
      <c r="G47" s="7">
        <f t="shared" si="4"/>
        <v>259.69</v>
      </c>
      <c r="H47" s="8">
        <f t="shared" ref="H47:H71" si="6">ROUND(E47*G47,2)</f>
        <v>7860.82</v>
      </c>
      <c r="I47" s="1"/>
      <c r="J47" s="12">
        <v>213.81</v>
      </c>
      <c r="K47" s="10"/>
      <c r="L47" s="58">
        <v>3</v>
      </c>
      <c r="M47" s="1"/>
      <c r="N47" s="1"/>
      <c r="O47" s="1"/>
      <c r="P47" s="1"/>
      <c r="Q47" s="1"/>
      <c r="R47" s="1"/>
      <c r="S47" s="1"/>
    </row>
    <row r="48" spans="1:19" s="52" customFormat="1" ht="25.5" x14ac:dyDescent="0.25">
      <c r="A48" s="6" t="s">
        <v>157</v>
      </c>
      <c r="B48" s="126" t="s">
        <v>143</v>
      </c>
      <c r="C48" s="14" t="s">
        <v>106</v>
      </c>
      <c r="D48" s="61" t="s">
        <v>81</v>
      </c>
      <c r="E48" s="62">
        <v>12.15</v>
      </c>
      <c r="F48" s="75">
        <f t="shared" si="3"/>
        <v>843.17</v>
      </c>
      <c r="G48" s="7">
        <f t="shared" si="4"/>
        <v>1024.1099999999999</v>
      </c>
      <c r="H48" s="8">
        <f t="shared" si="6"/>
        <v>12442.94</v>
      </c>
      <c r="I48" s="1"/>
      <c r="J48" s="12">
        <v>843.17</v>
      </c>
      <c r="K48" s="10"/>
      <c r="L48" s="58">
        <v>3</v>
      </c>
      <c r="M48" s="1"/>
      <c r="N48" s="1"/>
      <c r="O48" s="1"/>
      <c r="P48" s="1"/>
      <c r="Q48" s="1"/>
      <c r="R48" s="1"/>
      <c r="S48" s="1"/>
    </row>
    <row r="49" spans="1:19" s="77" customFormat="1" ht="27.75" customHeight="1" x14ac:dyDescent="0.25">
      <c r="A49" s="6" t="s">
        <v>158</v>
      </c>
      <c r="B49" s="126" t="s">
        <v>144</v>
      </c>
      <c r="C49" s="14" t="s">
        <v>141</v>
      </c>
      <c r="D49" s="61" t="s">
        <v>81</v>
      </c>
      <c r="E49" s="62">
        <v>18.22</v>
      </c>
      <c r="F49" s="75">
        <f t="shared" si="3"/>
        <v>762.86</v>
      </c>
      <c r="G49" s="7">
        <f t="shared" si="4"/>
        <v>926.57</v>
      </c>
      <c r="H49" s="8">
        <f t="shared" si="6"/>
        <v>16882.11</v>
      </c>
      <c r="I49" s="1"/>
      <c r="J49" s="12">
        <v>762.86</v>
      </c>
      <c r="K49" s="10"/>
      <c r="L49" s="58"/>
      <c r="M49" s="1"/>
      <c r="N49" s="1"/>
      <c r="O49" s="1"/>
      <c r="P49" s="1"/>
      <c r="Q49" s="1"/>
      <c r="R49" s="1"/>
      <c r="S49" s="1"/>
    </row>
    <row r="50" spans="1:19" s="52" customFormat="1" ht="25.5" x14ac:dyDescent="0.25">
      <c r="A50" s="6" t="s">
        <v>159</v>
      </c>
      <c r="B50" s="126" t="s">
        <v>145</v>
      </c>
      <c r="C50" s="14" t="s">
        <v>108</v>
      </c>
      <c r="D50" s="61" t="s">
        <v>17</v>
      </c>
      <c r="E50" s="62">
        <v>186</v>
      </c>
      <c r="F50" s="75">
        <f t="shared" si="3"/>
        <v>2.39</v>
      </c>
      <c r="G50" s="7">
        <f t="shared" si="4"/>
        <v>2.9</v>
      </c>
      <c r="H50" s="8">
        <f t="shared" si="6"/>
        <v>539.4</v>
      </c>
      <c r="I50" s="1"/>
      <c r="J50" s="12">
        <v>2.39</v>
      </c>
      <c r="K50" s="10"/>
      <c r="L50" s="58">
        <v>2</v>
      </c>
      <c r="M50" s="1"/>
      <c r="N50" s="1"/>
      <c r="O50" s="1"/>
      <c r="P50" s="1"/>
      <c r="Q50" s="1"/>
      <c r="R50" s="1"/>
      <c r="S50" s="1"/>
    </row>
    <row r="51" spans="1:19" s="52" customFormat="1" ht="38.25" x14ac:dyDescent="0.25">
      <c r="A51" s="6" t="s">
        <v>160</v>
      </c>
      <c r="B51" s="126" t="s">
        <v>146</v>
      </c>
      <c r="C51" s="14" t="s">
        <v>109</v>
      </c>
      <c r="D51" s="61" t="s">
        <v>13</v>
      </c>
      <c r="E51" s="62">
        <v>18.600000000000001</v>
      </c>
      <c r="F51" s="75">
        <f t="shared" si="3"/>
        <v>113.43</v>
      </c>
      <c r="G51" s="7">
        <f t="shared" si="4"/>
        <v>137.77000000000001</v>
      </c>
      <c r="H51" s="8">
        <f t="shared" si="6"/>
        <v>2562.52</v>
      </c>
      <c r="I51" s="1"/>
      <c r="J51" s="12">
        <v>113.43</v>
      </c>
      <c r="K51" s="10"/>
      <c r="L51" s="58">
        <v>1</v>
      </c>
      <c r="M51" s="1"/>
      <c r="N51" s="1"/>
      <c r="O51" s="1"/>
      <c r="P51" s="1"/>
      <c r="Q51" s="1"/>
      <c r="R51" s="1"/>
      <c r="S51" s="1"/>
    </row>
    <row r="52" spans="1:19" s="77" customFormat="1" ht="15" customHeight="1" x14ac:dyDescent="0.25">
      <c r="A52" s="125">
        <v>3</v>
      </c>
      <c r="B52" s="122"/>
      <c r="C52" s="127" t="s">
        <v>161</v>
      </c>
      <c r="D52" s="122"/>
      <c r="E52" s="124"/>
      <c r="F52" s="122"/>
      <c r="G52" s="123"/>
      <c r="H52" s="15">
        <f>H53+H55+H59+H67</f>
        <v>105300.26000000001</v>
      </c>
      <c r="I52" s="1"/>
      <c r="J52" s="12"/>
      <c r="K52" s="10"/>
      <c r="L52" s="119">
        <v>328.48</v>
      </c>
      <c r="M52" s="120"/>
      <c r="N52" s="1"/>
      <c r="O52" s="1"/>
      <c r="P52" s="1"/>
      <c r="Q52" s="1"/>
      <c r="R52" s="1"/>
      <c r="S52" s="1"/>
    </row>
    <row r="53" spans="1:19" s="77" customFormat="1" x14ac:dyDescent="0.25">
      <c r="A53" s="2" t="s">
        <v>16</v>
      </c>
      <c r="B53" s="3"/>
      <c r="C53" s="13" t="s">
        <v>70</v>
      </c>
      <c r="D53" s="60"/>
      <c r="E53" s="63"/>
      <c r="F53" s="65"/>
      <c r="G53" s="5"/>
      <c r="H53" s="4">
        <f>H54</f>
        <v>8797.7999999999993</v>
      </c>
      <c r="I53" s="1"/>
      <c r="J53" s="12"/>
      <c r="K53" s="10"/>
      <c r="L53" s="59"/>
      <c r="M53" s="1"/>
      <c r="N53" s="1"/>
      <c r="O53" s="1"/>
      <c r="P53" s="1"/>
      <c r="Q53" s="1"/>
      <c r="R53" s="1"/>
      <c r="S53" s="1"/>
    </row>
    <row r="54" spans="1:19" s="77" customFormat="1" x14ac:dyDescent="0.25">
      <c r="A54" s="6" t="s">
        <v>162</v>
      </c>
      <c r="B54" s="121" t="s">
        <v>40</v>
      </c>
      <c r="C54" s="14" t="s">
        <v>69</v>
      </c>
      <c r="D54" s="61" t="s">
        <v>7</v>
      </c>
      <c r="E54" s="62">
        <v>1</v>
      </c>
      <c r="F54" s="75">
        <f t="shared" ref="F54" si="7">ROUND(J54-J54*H$7,2)</f>
        <v>7243.37</v>
      </c>
      <c r="G54" s="7">
        <f t="shared" ref="G54" si="8">ROUND((ROUND(J54-J54*H$7,2)*(1+H$5)),2)</f>
        <v>8797.7999999999993</v>
      </c>
      <c r="H54" s="8">
        <f t="shared" ref="H54" si="9">ROUND(E54*G54,2)</f>
        <v>8797.7999999999993</v>
      </c>
      <c r="I54" s="1"/>
      <c r="J54" s="12">
        <v>7243.37</v>
      </c>
      <c r="K54" s="10"/>
      <c r="L54" s="58">
        <f>1029.45+714.57</f>
        <v>1744.02</v>
      </c>
      <c r="M54" s="1"/>
      <c r="N54" s="1"/>
      <c r="O54" s="1"/>
      <c r="P54" s="1"/>
      <c r="Q54" s="1"/>
      <c r="R54" s="1"/>
      <c r="S54" s="1"/>
    </row>
    <row r="55" spans="1:19" s="77" customFormat="1" x14ac:dyDescent="0.25">
      <c r="A55" s="2" t="s">
        <v>35</v>
      </c>
      <c r="B55" s="3"/>
      <c r="C55" s="13" t="s">
        <v>72</v>
      </c>
      <c r="D55" s="60"/>
      <c r="E55" s="63"/>
      <c r="F55" s="65"/>
      <c r="G55" s="5"/>
      <c r="H55" s="4">
        <f>SUM(H56:H58)</f>
        <v>7318.77</v>
      </c>
      <c r="I55" s="1"/>
      <c r="J55" s="12"/>
      <c r="K55" s="10"/>
      <c r="L55" s="59">
        <v>312.55</v>
      </c>
      <c r="M55" s="1"/>
      <c r="N55" s="1"/>
      <c r="O55" s="1"/>
      <c r="P55" s="1"/>
      <c r="Q55" s="1"/>
      <c r="R55" s="1"/>
      <c r="S55" s="1"/>
    </row>
    <row r="56" spans="1:19" s="77" customFormat="1" ht="25.5" x14ac:dyDescent="0.25">
      <c r="A56" s="6" t="s">
        <v>163</v>
      </c>
      <c r="B56" s="126" t="s">
        <v>75</v>
      </c>
      <c r="C56" s="14" t="s">
        <v>122</v>
      </c>
      <c r="D56" s="61" t="s">
        <v>17</v>
      </c>
      <c r="E56" s="62">
        <v>148.5</v>
      </c>
      <c r="F56" s="75">
        <f t="shared" si="3"/>
        <v>19.03</v>
      </c>
      <c r="G56" s="7">
        <f t="shared" si="4"/>
        <v>23.11</v>
      </c>
      <c r="H56" s="8">
        <f t="shared" si="6"/>
        <v>3431.84</v>
      </c>
      <c r="I56" s="1"/>
      <c r="J56" s="12">
        <v>19.03</v>
      </c>
      <c r="K56" s="10"/>
      <c r="L56" s="58">
        <v>1</v>
      </c>
      <c r="M56" s="1"/>
      <c r="N56" s="1"/>
      <c r="O56" s="1"/>
      <c r="P56" s="1"/>
      <c r="Q56" s="1"/>
      <c r="R56" s="1"/>
      <c r="S56" s="1"/>
    </row>
    <row r="57" spans="1:19" s="77" customFormat="1" ht="25.5" x14ac:dyDescent="0.25">
      <c r="A57" s="6" t="s">
        <v>164</v>
      </c>
      <c r="B57" s="126" t="s">
        <v>166</v>
      </c>
      <c r="C57" s="14" t="s">
        <v>123</v>
      </c>
      <c r="D57" s="61" t="s">
        <v>81</v>
      </c>
      <c r="E57" s="62">
        <v>12.59</v>
      </c>
      <c r="F57" s="75">
        <f t="shared" si="3"/>
        <v>213.81</v>
      </c>
      <c r="G57" s="7">
        <f t="shared" si="4"/>
        <v>259.69</v>
      </c>
      <c r="H57" s="8">
        <f t="shared" si="6"/>
        <v>3269.5</v>
      </c>
      <c r="I57" s="1"/>
      <c r="J57" s="12">
        <v>213.81</v>
      </c>
      <c r="K57" s="10"/>
      <c r="L57" s="58">
        <f>0.8*0.6</f>
        <v>0.48</v>
      </c>
      <c r="M57" s="1"/>
      <c r="N57" s="1"/>
      <c r="O57" s="1"/>
      <c r="P57" s="1"/>
      <c r="Q57" s="1"/>
      <c r="R57" s="1"/>
      <c r="S57" s="1"/>
    </row>
    <row r="58" spans="1:19" s="77" customFormat="1" ht="25.5" x14ac:dyDescent="0.25">
      <c r="A58" s="6" t="s">
        <v>165</v>
      </c>
      <c r="B58" s="126" t="s">
        <v>167</v>
      </c>
      <c r="C58" s="14" t="s">
        <v>124</v>
      </c>
      <c r="D58" s="61" t="s">
        <v>103</v>
      </c>
      <c r="E58" s="62">
        <v>273.2</v>
      </c>
      <c r="F58" s="75">
        <f t="shared" si="3"/>
        <v>1.86</v>
      </c>
      <c r="G58" s="7">
        <f t="shared" si="4"/>
        <v>2.2599999999999998</v>
      </c>
      <c r="H58" s="8">
        <f t="shared" si="6"/>
        <v>617.42999999999995</v>
      </c>
      <c r="I58" s="1"/>
      <c r="J58" s="12">
        <v>1.86</v>
      </c>
      <c r="K58" s="10"/>
      <c r="L58" s="58">
        <f>0.6*1.5</f>
        <v>0.89999999999999991</v>
      </c>
      <c r="M58" s="1"/>
      <c r="N58" s="1"/>
      <c r="O58" s="1"/>
      <c r="P58" s="1"/>
      <c r="Q58" s="1"/>
      <c r="R58" s="1"/>
      <c r="S58" s="1"/>
    </row>
    <row r="59" spans="1:19" s="77" customFormat="1" x14ac:dyDescent="0.25">
      <c r="A59" s="2" t="s">
        <v>36</v>
      </c>
      <c r="B59" s="3"/>
      <c r="C59" s="13" t="s">
        <v>82</v>
      </c>
      <c r="D59" s="60"/>
      <c r="E59" s="63"/>
      <c r="F59" s="65"/>
      <c r="G59" s="5"/>
      <c r="H59" s="4">
        <f>SUM(H60:H66)</f>
        <v>71351.72</v>
      </c>
      <c r="I59" s="1"/>
      <c r="J59" s="12"/>
      <c r="K59" s="10"/>
      <c r="L59" s="59">
        <v>312.55</v>
      </c>
      <c r="M59" s="1"/>
      <c r="N59" s="1"/>
      <c r="O59" s="1"/>
      <c r="P59" s="1"/>
      <c r="Q59" s="1"/>
      <c r="R59" s="1"/>
      <c r="S59" s="1"/>
    </row>
    <row r="60" spans="1:19" s="77" customFormat="1" ht="25.5" x14ac:dyDescent="0.25">
      <c r="A60" s="6" t="s">
        <v>173</v>
      </c>
      <c r="B60" s="126" t="s">
        <v>135</v>
      </c>
      <c r="C60" s="14" t="s">
        <v>92</v>
      </c>
      <c r="D60" s="61" t="s">
        <v>17</v>
      </c>
      <c r="E60" s="62">
        <v>599.69000000000005</v>
      </c>
      <c r="F60" s="75">
        <f t="shared" si="3"/>
        <v>2.39</v>
      </c>
      <c r="G60" s="7">
        <f t="shared" si="4"/>
        <v>2.9</v>
      </c>
      <c r="H60" s="8">
        <f t="shared" si="6"/>
        <v>1739.1</v>
      </c>
      <c r="I60" s="1"/>
      <c r="J60" s="12">
        <v>2.39</v>
      </c>
      <c r="K60" s="10"/>
      <c r="L60" s="58">
        <v>3</v>
      </c>
      <c r="M60" s="1"/>
      <c r="N60" s="1"/>
      <c r="O60" s="1"/>
      <c r="P60" s="1"/>
      <c r="Q60" s="1"/>
      <c r="R60" s="1"/>
      <c r="S60" s="1"/>
    </row>
    <row r="61" spans="1:19" s="77" customFormat="1" ht="25.5" x14ac:dyDescent="0.25">
      <c r="A61" s="6" t="s">
        <v>174</v>
      </c>
      <c r="B61" s="126" t="s">
        <v>168</v>
      </c>
      <c r="C61" s="14" t="s">
        <v>131</v>
      </c>
      <c r="D61" s="61" t="s">
        <v>13</v>
      </c>
      <c r="E61" s="62">
        <v>179.9</v>
      </c>
      <c r="F61" s="75">
        <f t="shared" si="3"/>
        <v>24.01</v>
      </c>
      <c r="G61" s="7">
        <f t="shared" si="4"/>
        <v>29.16</v>
      </c>
      <c r="H61" s="8">
        <f t="shared" si="6"/>
        <v>5245.88</v>
      </c>
      <c r="I61" s="1"/>
      <c r="J61" s="12">
        <v>24.01</v>
      </c>
      <c r="K61" s="10"/>
      <c r="L61" s="58">
        <v>6</v>
      </c>
      <c r="M61" s="1"/>
      <c r="N61" s="1"/>
      <c r="O61" s="1"/>
      <c r="P61" s="1"/>
      <c r="Q61" s="1"/>
      <c r="R61" s="1"/>
      <c r="S61" s="1"/>
    </row>
    <row r="62" spans="1:19" s="77" customFormat="1" ht="25.5" x14ac:dyDescent="0.25">
      <c r="A62" s="6" t="s">
        <v>175</v>
      </c>
      <c r="B62" s="126" t="s">
        <v>100</v>
      </c>
      <c r="C62" s="14" t="s">
        <v>132</v>
      </c>
      <c r="D62" s="61" t="s">
        <v>81</v>
      </c>
      <c r="E62" s="62">
        <v>17.53</v>
      </c>
      <c r="F62" s="75">
        <f t="shared" si="3"/>
        <v>89.55</v>
      </c>
      <c r="G62" s="7">
        <f t="shared" si="4"/>
        <v>108.77</v>
      </c>
      <c r="H62" s="8">
        <f t="shared" si="6"/>
        <v>1906.74</v>
      </c>
      <c r="I62" s="1"/>
      <c r="J62" s="12">
        <v>89.55</v>
      </c>
      <c r="K62" s="10"/>
      <c r="L62" s="58">
        <v>6</v>
      </c>
      <c r="M62" s="1"/>
      <c r="N62" s="1"/>
      <c r="O62" s="1"/>
      <c r="P62" s="1"/>
      <c r="Q62" s="1"/>
      <c r="R62" s="1"/>
      <c r="S62" s="1"/>
    </row>
    <row r="63" spans="1:19" s="77" customFormat="1" ht="25.5" x14ac:dyDescent="0.25">
      <c r="A63" s="6" t="s">
        <v>176</v>
      </c>
      <c r="B63" s="126" t="s">
        <v>169</v>
      </c>
      <c r="C63" s="14" t="s">
        <v>124</v>
      </c>
      <c r="D63" s="61" t="s">
        <v>103</v>
      </c>
      <c r="E63" s="62">
        <v>488.14</v>
      </c>
      <c r="F63" s="75">
        <f t="shared" si="3"/>
        <v>1.86</v>
      </c>
      <c r="G63" s="7">
        <f t="shared" si="4"/>
        <v>2.2599999999999998</v>
      </c>
      <c r="H63" s="8">
        <f t="shared" si="6"/>
        <v>1103.2</v>
      </c>
      <c r="I63" s="1"/>
      <c r="J63" s="12">
        <v>1.86</v>
      </c>
      <c r="K63" s="10"/>
      <c r="L63" s="58">
        <v>60</v>
      </c>
      <c r="M63" s="1"/>
      <c r="N63" s="1"/>
      <c r="O63" s="1"/>
      <c r="P63" s="1"/>
      <c r="Q63" s="1"/>
      <c r="R63" s="1"/>
      <c r="S63" s="1"/>
    </row>
    <row r="64" spans="1:19" s="77" customFormat="1" ht="25.5" x14ac:dyDescent="0.25">
      <c r="A64" s="6" t="s">
        <v>177</v>
      </c>
      <c r="B64" s="126" t="s">
        <v>170</v>
      </c>
      <c r="C64" s="14" t="s">
        <v>133</v>
      </c>
      <c r="D64" s="61" t="s">
        <v>13</v>
      </c>
      <c r="E64" s="62">
        <v>179.9</v>
      </c>
      <c r="F64" s="75">
        <f t="shared" si="3"/>
        <v>6.93</v>
      </c>
      <c r="G64" s="7">
        <f t="shared" si="4"/>
        <v>8.42</v>
      </c>
      <c r="H64" s="8">
        <f t="shared" si="6"/>
        <v>1514.76</v>
      </c>
      <c r="I64" s="1"/>
      <c r="J64" s="12">
        <v>6.93</v>
      </c>
      <c r="K64" s="10"/>
      <c r="L64" s="58">
        <v>1</v>
      </c>
      <c r="M64" s="1"/>
      <c r="N64" s="1"/>
      <c r="O64" s="1"/>
      <c r="P64" s="1"/>
      <c r="Q64" s="1"/>
      <c r="R64" s="1"/>
      <c r="S64" s="1"/>
    </row>
    <row r="65" spans="1:19" s="77" customFormat="1" ht="25.5" x14ac:dyDescent="0.25">
      <c r="A65" s="6" t="s">
        <v>178</v>
      </c>
      <c r="B65" s="126" t="s">
        <v>171</v>
      </c>
      <c r="C65" s="14" t="s">
        <v>134</v>
      </c>
      <c r="D65" s="61" t="s">
        <v>17</v>
      </c>
      <c r="E65" s="62">
        <v>599.69000000000005</v>
      </c>
      <c r="F65" s="75">
        <f t="shared" si="3"/>
        <v>46.82</v>
      </c>
      <c r="G65" s="7">
        <f t="shared" si="4"/>
        <v>56.87</v>
      </c>
      <c r="H65" s="8">
        <f t="shared" si="6"/>
        <v>34104.370000000003</v>
      </c>
      <c r="I65" s="1"/>
      <c r="J65" s="12">
        <v>46.82</v>
      </c>
      <c r="K65" s="10"/>
      <c r="L65" s="58">
        <v>50</v>
      </c>
      <c r="M65" s="1"/>
      <c r="N65" s="1"/>
      <c r="O65" s="1"/>
      <c r="P65" s="1"/>
      <c r="Q65" s="1"/>
      <c r="R65" s="1"/>
      <c r="S65" s="1"/>
    </row>
    <row r="66" spans="1:19" s="77" customFormat="1" ht="38.25" x14ac:dyDescent="0.25">
      <c r="A66" s="6" t="s">
        <v>179</v>
      </c>
      <c r="B66" s="126" t="s">
        <v>172</v>
      </c>
      <c r="C66" s="14" t="s">
        <v>93</v>
      </c>
      <c r="D66" s="61" t="s">
        <v>17</v>
      </c>
      <c r="E66" s="62">
        <v>329</v>
      </c>
      <c r="F66" s="75">
        <f t="shared" si="3"/>
        <v>64.41</v>
      </c>
      <c r="G66" s="7">
        <f t="shared" si="4"/>
        <v>78.23</v>
      </c>
      <c r="H66" s="8">
        <f t="shared" si="6"/>
        <v>25737.67</v>
      </c>
      <c r="I66" s="1"/>
      <c r="J66" s="12">
        <v>64.41</v>
      </c>
      <c r="K66" s="10"/>
      <c r="L66" s="58">
        <v>7</v>
      </c>
      <c r="M66" s="1"/>
      <c r="N66" s="1"/>
      <c r="O66" s="1"/>
      <c r="P66" s="1"/>
      <c r="Q66" s="1"/>
      <c r="R66" s="1"/>
      <c r="S66" s="1"/>
    </row>
    <row r="67" spans="1:19" s="77" customFormat="1" x14ac:dyDescent="0.25">
      <c r="A67" s="2" t="s">
        <v>37</v>
      </c>
      <c r="B67" s="3"/>
      <c r="C67" s="13" t="s">
        <v>105</v>
      </c>
      <c r="D67" s="60"/>
      <c r="E67" s="63"/>
      <c r="F67" s="65"/>
      <c r="G67" s="5"/>
      <c r="H67" s="4">
        <f>SUM(H68:H71)</f>
        <v>17831.97</v>
      </c>
      <c r="I67" s="1"/>
      <c r="J67" s="12"/>
      <c r="K67" s="10"/>
      <c r="L67" s="59"/>
      <c r="M67" s="1"/>
      <c r="N67" s="1"/>
      <c r="O67" s="1"/>
      <c r="P67" s="1"/>
      <c r="Q67" s="1"/>
      <c r="R67" s="1"/>
      <c r="S67" s="1"/>
    </row>
    <row r="68" spans="1:19" s="77" customFormat="1" ht="25.5" x14ac:dyDescent="0.25">
      <c r="A68" s="6" t="s">
        <v>180</v>
      </c>
      <c r="B68" s="126" t="s">
        <v>185</v>
      </c>
      <c r="C68" s="14" t="s">
        <v>106</v>
      </c>
      <c r="D68" s="61" t="s">
        <v>81</v>
      </c>
      <c r="E68" s="62">
        <v>2.1</v>
      </c>
      <c r="F68" s="75">
        <f t="shared" si="3"/>
        <v>843.17</v>
      </c>
      <c r="G68" s="7">
        <f t="shared" si="4"/>
        <v>1024.1099999999999</v>
      </c>
      <c r="H68" s="8">
        <f t="shared" si="6"/>
        <v>2150.63</v>
      </c>
      <c r="I68" s="1"/>
      <c r="J68" s="12">
        <v>843.17</v>
      </c>
      <c r="K68" s="10"/>
      <c r="L68" s="58"/>
      <c r="M68" s="1"/>
      <c r="N68" s="1"/>
      <c r="O68" s="1"/>
      <c r="P68" s="1"/>
      <c r="Q68" s="1"/>
      <c r="R68" s="1"/>
      <c r="S68" s="1"/>
    </row>
    <row r="69" spans="1:19" s="77" customFormat="1" ht="28.5" customHeight="1" x14ac:dyDescent="0.25">
      <c r="A69" s="6" t="s">
        <v>181</v>
      </c>
      <c r="B69" s="126" t="s">
        <v>144</v>
      </c>
      <c r="C69" s="14" t="s">
        <v>141</v>
      </c>
      <c r="D69" s="61" t="s">
        <v>81</v>
      </c>
      <c r="E69" s="62">
        <v>12.59</v>
      </c>
      <c r="F69" s="75">
        <f t="shared" si="3"/>
        <v>762.86</v>
      </c>
      <c r="G69" s="7">
        <f t="shared" si="4"/>
        <v>926.57</v>
      </c>
      <c r="H69" s="8">
        <f t="shared" si="6"/>
        <v>11665.52</v>
      </c>
      <c r="I69" s="1"/>
      <c r="J69" s="12">
        <v>762.86</v>
      </c>
      <c r="K69" s="10"/>
      <c r="L69" s="58"/>
      <c r="M69" s="1"/>
      <c r="N69" s="1"/>
      <c r="O69" s="1"/>
      <c r="P69" s="1"/>
      <c r="Q69" s="1"/>
      <c r="R69" s="1"/>
      <c r="S69" s="1"/>
    </row>
    <row r="70" spans="1:19" s="77" customFormat="1" ht="25.5" x14ac:dyDescent="0.25">
      <c r="A70" s="6" t="s">
        <v>182</v>
      </c>
      <c r="B70" s="126" t="s">
        <v>186</v>
      </c>
      <c r="C70" s="14" t="s">
        <v>108</v>
      </c>
      <c r="D70" s="61" t="s">
        <v>17</v>
      </c>
      <c r="E70" s="62">
        <v>240.8</v>
      </c>
      <c r="F70" s="75">
        <f t="shared" si="3"/>
        <v>2.39</v>
      </c>
      <c r="G70" s="7">
        <f t="shared" si="4"/>
        <v>2.9</v>
      </c>
      <c r="H70" s="8">
        <f t="shared" si="6"/>
        <v>698.32</v>
      </c>
      <c r="I70" s="1"/>
      <c r="J70" s="12">
        <v>2.39</v>
      </c>
      <c r="K70" s="10"/>
      <c r="L70" s="58"/>
      <c r="M70" s="1"/>
      <c r="N70" s="1"/>
      <c r="O70" s="1"/>
      <c r="P70" s="1"/>
      <c r="Q70" s="1"/>
      <c r="R70" s="1"/>
      <c r="S70" s="1"/>
    </row>
    <row r="71" spans="1:19" s="77" customFormat="1" ht="38.25" x14ac:dyDescent="0.25">
      <c r="A71" s="6" t="s">
        <v>183</v>
      </c>
      <c r="B71" s="126" t="s">
        <v>187</v>
      </c>
      <c r="C71" s="14" t="s">
        <v>109</v>
      </c>
      <c r="D71" s="61" t="s">
        <v>13</v>
      </c>
      <c r="E71" s="62">
        <v>24.08</v>
      </c>
      <c r="F71" s="75">
        <f t="shared" si="3"/>
        <v>113.43</v>
      </c>
      <c r="G71" s="7">
        <f t="shared" si="4"/>
        <v>137.77000000000001</v>
      </c>
      <c r="H71" s="8">
        <f t="shared" si="6"/>
        <v>3317.5</v>
      </c>
      <c r="I71" s="1"/>
      <c r="J71" s="12">
        <v>113.43</v>
      </c>
      <c r="K71" s="10"/>
      <c r="L71" s="58"/>
      <c r="M71" s="1"/>
      <c r="N71" s="1"/>
      <c r="O71" s="1"/>
      <c r="P71" s="1"/>
      <c r="Q71" s="1"/>
      <c r="R71" s="1"/>
      <c r="S71" s="1"/>
    </row>
    <row r="72" spans="1:19" s="111" customFormat="1" x14ac:dyDescent="0.25">
      <c r="A72" s="172" t="s">
        <v>184</v>
      </c>
      <c r="B72" s="173"/>
      <c r="C72" s="173"/>
      <c r="D72" s="173"/>
      <c r="E72" s="173"/>
      <c r="F72" s="173"/>
      <c r="G72" s="174"/>
      <c r="H72" s="112">
        <f>H9</f>
        <v>406371.07000000007</v>
      </c>
      <c r="I72" s="109"/>
      <c r="J72" s="110"/>
      <c r="K72" s="110"/>
      <c r="L72" s="109"/>
      <c r="M72" s="109"/>
      <c r="N72" s="109"/>
      <c r="O72" s="109"/>
      <c r="P72" s="109"/>
      <c r="Q72" s="109"/>
      <c r="R72" s="109"/>
      <c r="S72" s="109"/>
    </row>
    <row r="73" spans="1:19" s="77" customFormat="1" x14ac:dyDescent="0.25">
      <c r="A73" s="101"/>
      <c r="B73" s="102"/>
      <c r="C73" s="103"/>
      <c r="D73" s="102"/>
      <c r="E73" s="104"/>
      <c r="F73" s="105"/>
      <c r="G73" s="106"/>
      <c r="H73" s="107"/>
      <c r="I73" s="1"/>
      <c r="J73" s="108"/>
      <c r="K73" s="10"/>
      <c r="L73" s="107"/>
      <c r="M73" s="1"/>
      <c r="N73" s="1"/>
      <c r="O73" s="1"/>
      <c r="P73" s="1"/>
      <c r="Q73" s="1"/>
      <c r="R73" s="1"/>
      <c r="S73" s="1"/>
    </row>
    <row r="74" spans="1:19" s="77" customFormat="1" x14ac:dyDescent="0.25">
      <c r="A74" s="101"/>
      <c r="B74" s="102"/>
      <c r="C74" s="103"/>
      <c r="D74" s="102"/>
      <c r="E74" s="104"/>
      <c r="F74" s="105"/>
      <c r="G74" s="106"/>
      <c r="H74" s="107"/>
      <c r="I74" s="1"/>
      <c r="J74" s="108"/>
      <c r="K74" s="10"/>
      <c r="L74" s="107"/>
      <c r="M74" s="1"/>
      <c r="N74" s="1"/>
      <c r="O74" s="1"/>
      <c r="P74" s="1"/>
      <c r="Q74" s="1"/>
      <c r="R74" s="1"/>
      <c r="S74" s="1"/>
    </row>
    <row r="75" spans="1:19" s="77" customFormat="1" x14ac:dyDescent="0.25">
      <c r="A75" s="101"/>
      <c r="B75" s="102"/>
      <c r="C75" s="103"/>
      <c r="D75" s="102"/>
      <c r="E75" s="104"/>
      <c r="F75" s="105"/>
      <c r="G75" s="106"/>
      <c r="H75" s="107"/>
      <c r="I75" s="1"/>
      <c r="J75" s="108"/>
      <c r="K75" s="10"/>
      <c r="L75" s="107"/>
      <c r="M75" s="1"/>
      <c r="N75" s="1"/>
      <c r="O75" s="1"/>
      <c r="P75" s="1"/>
      <c r="Q75" s="1"/>
      <c r="R75" s="1"/>
      <c r="S75" s="1"/>
    </row>
  </sheetData>
  <sheetProtection password="E0DD" sheet="1" scenarios="1" selectLockedCells="1"/>
  <protectedRanges>
    <protectedRange algorithmName="SHA-512" hashValue="imIViuRi2NnEXGNHFICOyCD6zDTpVqOmumaIHSQyYdTNWXwOWBGWQlVDsDPrmmL/QQyUG9YwFb62Tffokj8UUw==" saltValue="u7laIWKQlI5wXMHA8R+6GA==" spinCount="100000" sqref="A7" name="Intervalo3"/>
    <protectedRange algorithmName="SHA-512" hashValue="rtssY/sHYn1ndJ7yoSBfD/3TRXRl2ItQgemQlHK8zbrc5ZHU47x9hCbPVDO/KkR41zovKVl992gEYfZRZlQzkg==" saltValue="/d/um3CzxPiz8ZtHG0wtwQ==" spinCount="100000" sqref="A1:H6" name="Intervalo2"/>
    <protectedRange algorithmName="SHA-512" hashValue="2/WNC7/BcjsLwALCIElqHsVWWIWi50bI54V4vHBTEMNxwB+yNCxDqnNdcD/3xmyOx+9RItDtNCxOEktV46TW8w==" saltValue="hobpbENciaQWkzmLSvGPOA==" spinCount="100000" sqref="L8 E8:H10 L11:L71 A8:D71 F11:H71" name="Intervalo1"/>
  </protectedRanges>
  <mergeCells count="11">
    <mergeCell ref="A72:G72"/>
    <mergeCell ref="F6:G6"/>
    <mergeCell ref="A9:G9"/>
    <mergeCell ref="A1:H1"/>
    <mergeCell ref="A2:H2"/>
    <mergeCell ref="A3:H3"/>
    <mergeCell ref="A4:H4"/>
    <mergeCell ref="A5:C6"/>
    <mergeCell ref="D5:E6"/>
    <mergeCell ref="F5:G5"/>
    <mergeCell ref="A7:G7"/>
  </mergeCells>
  <printOptions horizontalCentered="1"/>
  <pageMargins left="0.39370078740157483" right="0.51181102362204722" top="0.31496062992125984" bottom="0.31496062992125984" header="0" footer="0"/>
  <pageSetup paperSize="9" scale="66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9E09F-0583-478D-B6F9-F7C6761C6619}">
  <dimension ref="A1:J27"/>
  <sheetViews>
    <sheetView view="pageBreakPreview" zoomScale="115" zoomScaleNormal="130" zoomScaleSheetLayoutView="115" workbookViewId="0">
      <selection activeCell="E2" sqref="E2"/>
    </sheetView>
  </sheetViews>
  <sheetFormatPr defaultColWidth="9.140625" defaultRowHeight="12.75" x14ac:dyDescent="0.2"/>
  <cols>
    <col min="1" max="1" width="63.42578125" style="79" customWidth="1"/>
    <col min="2" max="2" width="25.140625" style="79" customWidth="1"/>
    <col min="3" max="16384" width="9.140625" style="79"/>
  </cols>
  <sheetData>
    <row r="1" spans="1:10" ht="24.75" customHeight="1" x14ac:dyDescent="0.2">
      <c r="A1" s="203" t="s">
        <v>62</v>
      </c>
      <c r="B1" s="204"/>
      <c r="E1" s="79" t="s">
        <v>189</v>
      </c>
    </row>
    <row r="2" spans="1:10" ht="16.5" customHeight="1" x14ac:dyDescent="0.2">
      <c r="A2" s="205" t="s">
        <v>63</v>
      </c>
      <c r="B2" s="206"/>
    </row>
    <row r="3" spans="1:10" ht="17.25" customHeight="1" x14ac:dyDescent="0.2">
      <c r="A3" s="207" t="s">
        <v>64</v>
      </c>
      <c r="B3" s="208"/>
    </row>
    <row r="4" spans="1:10" x14ac:dyDescent="0.2">
      <c r="A4" s="211" t="s">
        <v>39</v>
      </c>
      <c r="B4" s="212"/>
      <c r="C4" s="81"/>
      <c r="D4" s="80"/>
      <c r="E4" s="82"/>
      <c r="F4" s="82"/>
      <c r="G4" s="82"/>
      <c r="H4" s="83"/>
      <c r="I4" s="80"/>
      <c r="J4" s="80"/>
    </row>
    <row r="5" spans="1:10" ht="15.75" x14ac:dyDescent="0.2">
      <c r="A5" s="209" t="s">
        <v>61</v>
      </c>
      <c r="B5" s="210"/>
      <c r="C5" s="81"/>
      <c r="D5" s="80"/>
      <c r="E5" s="82"/>
      <c r="F5" s="82"/>
      <c r="G5" s="82"/>
      <c r="H5" s="83"/>
      <c r="I5" s="80"/>
      <c r="J5" s="80"/>
    </row>
    <row r="6" spans="1:10" x14ac:dyDescent="0.2">
      <c r="A6" s="215" t="s">
        <v>190</v>
      </c>
      <c r="B6" s="215"/>
      <c r="C6" s="84"/>
      <c r="D6" s="80"/>
      <c r="E6" s="82"/>
      <c r="F6" s="82"/>
      <c r="G6" s="82"/>
      <c r="H6" s="83"/>
      <c r="I6" s="80"/>
      <c r="J6" s="80"/>
    </row>
    <row r="7" spans="1:10" x14ac:dyDescent="0.2">
      <c r="A7" s="85" t="s">
        <v>45</v>
      </c>
      <c r="B7" s="85" t="s">
        <v>46</v>
      </c>
      <c r="C7" s="84"/>
      <c r="D7" s="80"/>
      <c r="E7" s="80"/>
      <c r="F7" s="80"/>
      <c r="G7" s="80"/>
      <c r="H7" s="80"/>
      <c r="I7" s="80"/>
      <c r="J7" s="80"/>
    </row>
    <row r="8" spans="1:10" x14ac:dyDescent="0.2">
      <c r="A8" s="86" t="s">
        <v>47</v>
      </c>
      <c r="B8" s="87">
        <v>3.7999999999999999E-2</v>
      </c>
      <c r="C8" s="80"/>
      <c r="D8" s="80"/>
      <c r="E8" s="88"/>
      <c r="F8" s="88"/>
      <c r="G8" s="88"/>
      <c r="H8" s="83"/>
      <c r="I8" s="80"/>
      <c r="J8" s="80"/>
    </row>
    <row r="9" spans="1:10" x14ac:dyDescent="0.2">
      <c r="A9" s="86" t="s">
        <v>48</v>
      </c>
      <c r="B9" s="87">
        <v>1.0200000000000001E-2</v>
      </c>
      <c r="C9" s="80"/>
      <c r="D9" s="80"/>
      <c r="E9" s="80"/>
      <c r="F9" s="80"/>
      <c r="G9" s="80"/>
      <c r="H9" s="80"/>
      <c r="I9" s="80"/>
      <c r="J9" s="80"/>
    </row>
    <row r="10" spans="1:10" x14ac:dyDescent="0.2">
      <c r="A10" s="86" t="s">
        <v>49</v>
      </c>
      <c r="B10" s="87">
        <v>5.0000000000000001E-3</v>
      </c>
      <c r="C10" s="80"/>
      <c r="D10" s="80"/>
      <c r="E10" s="82"/>
      <c r="F10" s="82"/>
      <c r="G10" s="82"/>
      <c r="H10" s="83"/>
      <c r="I10" s="80"/>
      <c r="J10" s="80"/>
    </row>
    <row r="11" spans="1:10" x14ac:dyDescent="0.2">
      <c r="A11" s="86" t="s">
        <v>50</v>
      </c>
      <c r="B11" s="87">
        <v>3.2000000000000002E-3</v>
      </c>
      <c r="C11" s="80"/>
      <c r="D11" s="80"/>
      <c r="E11" s="80"/>
      <c r="F11" s="80"/>
      <c r="G11" s="80"/>
      <c r="H11" s="80"/>
      <c r="I11" s="80"/>
      <c r="J11" s="80"/>
    </row>
    <row r="12" spans="1:10" x14ac:dyDescent="0.2">
      <c r="A12" s="89"/>
      <c r="B12" s="90">
        <f>SUM(B8:B11)</f>
        <v>5.6399999999999999E-2</v>
      </c>
      <c r="C12" s="80"/>
      <c r="D12" s="80"/>
      <c r="E12" s="80"/>
      <c r="F12" s="80"/>
      <c r="G12" s="80"/>
      <c r="H12" s="80"/>
      <c r="I12" s="80"/>
      <c r="J12" s="80"/>
    </row>
    <row r="13" spans="1:10" x14ac:dyDescent="0.2">
      <c r="A13" s="85" t="s">
        <v>51</v>
      </c>
      <c r="B13" s="85" t="s">
        <v>46</v>
      </c>
      <c r="C13" s="80"/>
      <c r="D13" s="80"/>
      <c r="E13" s="80"/>
      <c r="F13" s="80"/>
      <c r="G13" s="80"/>
      <c r="H13" s="80"/>
      <c r="I13" s="80"/>
      <c r="J13" s="80"/>
    </row>
    <row r="14" spans="1:10" x14ac:dyDescent="0.2">
      <c r="A14" s="86" t="s">
        <v>52</v>
      </c>
      <c r="B14" s="87">
        <v>7.2800000000000004E-2</v>
      </c>
      <c r="C14" s="80"/>
      <c r="D14" s="80"/>
      <c r="E14" s="80"/>
      <c r="F14" s="80"/>
      <c r="G14" s="80"/>
      <c r="H14" s="80"/>
      <c r="I14" s="80"/>
      <c r="J14" s="80"/>
    </row>
    <row r="15" spans="1:10" x14ac:dyDescent="0.2">
      <c r="A15" s="89"/>
      <c r="B15" s="92">
        <f>B14</f>
        <v>7.2800000000000004E-2</v>
      </c>
      <c r="C15" s="80"/>
      <c r="D15" s="80"/>
      <c r="E15" s="80"/>
      <c r="F15" s="80"/>
      <c r="G15" s="80"/>
      <c r="H15" s="80"/>
      <c r="I15" s="80"/>
      <c r="J15" s="80"/>
    </row>
    <row r="16" spans="1:10" x14ac:dyDescent="0.2">
      <c r="A16" s="85" t="s">
        <v>53</v>
      </c>
      <c r="B16" s="85" t="s">
        <v>46</v>
      </c>
      <c r="C16" s="80"/>
      <c r="D16" s="80"/>
      <c r="E16" s="80"/>
      <c r="F16" s="80"/>
      <c r="G16" s="80"/>
      <c r="H16" s="80"/>
      <c r="I16" s="80"/>
      <c r="J16" s="80"/>
    </row>
    <row r="17" spans="1:10" x14ac:dyDescent="0.2">
      <c r="A17" s="86" t="s">
        <v>54</v>
      </c>
      <c r="B17" s="87">
        <v>6.4999999999999997E-3</v>
      </c>
      <c r="C17" s="80"/>
      <c r="D17" s="93"/>
      <c r="E17" s="80"/>
      <c r="F17" s="80"/>
      <c r="G17" s="80"/>
      <c r="H17" s="80"/>
      <c r="I17" s="80"/>
      <c r="J17" s="80"/>
    </row>
    <row r="18" spans="1:10" x14ac:dyDescent="0.2">
      <c r="A18" s="86" t="s">
        <v>55</v>
      </c>
      <c r="B18" s="87">
        <v>0.03</v>
      </c>
      <c r="C18" s="80"/>
      <c r="D18" s="93"/>
      <c r="E18" s="80"/>
      <c r="F18" s="80"/>
      <c r="G18" s="80"/>
      <c r="H18" s="80"/>
      <c r="I18" s="80"/>
      <c r="J18" s="80"/>
    </row>
    <row r="19" spans="1:10" x14ac:dyDescent="0.2">
      <c r="A19" s="86" t="s">
        <v>56</v>
      </c>
      <c r="B19" s="87">
        <v>0.03</v>
      </c>
      <c r="C19" s="80"/>
      <c r="D19" s="93"/>
      <c r="E19" s="80"/>
      <c r="F19" s="80"/>
      <c r="G19" s="80"/>
      <c r="H19" s="80"/>
      <c r="I19" s="80"/>
      <c r="J19" s="80"/>
    </row>
    <row r="20" spans="1:10" x14ac:dyDescent="0.2">
      <c r="A20" s="86" t="s">
        <v>57</v>
      </c>
      <c r="B20" s="94" t="s">
        <v>58</v>
      </c>
      <c r="C20" s="80"/>
      <c r="D20" s="93"/>
      <c r="E20" s="80"/>
      <c r="F20" s="95"/>
      <c r="G20" s="80"/>
      <c r="H20" s="80"/>
      <c r="I20" s="80"/>
      <c r="J20" s="80"/>
    </row>
    <row r="21" spans="1:10" x14ac:dyDescent="0.2">
      <c r="A21" s="89"/>
      <c r="B21" s="96">
        <f>SUM(B17:B20)</f>
        <v>6.6500000000000004E-2</v>
      </c>
      <c r="C21" s="97"/>
      <c r="D21" s="97"/>
      <c r="E21" s="97"/>
      <c r="F21" s="97"/>
      <c r="G21" s="97"/>
      <c r="H21" s="97"/>
      <c r="I21" s="97"/>
      <c r="J21" s="97"/>
    </row>
    <row r="22" spans="1:10" x14ac:dyDescent="0.2">
      <c r="A22" s="213" t="s">
        <v>59</v>
      </c>
      <c r="B22" s="214"/>
      <c r="C22" s="97"/>
      <c r="D22" s="97"/>
      <c r="E22" s="97"/>
      <c r="F22" s="97"/>
      <c r="G22" s="97"/>
      <c r="H22" s="97"/>
      <c r="I22" s="97"/>
      <c r="J22" s="97"/>
    </row>
    <row r="23" spans="1:10" x14ac:dyDescent="0.2">
      <c r="A23" s="89"/>
      <c r="B23" s="91"/>
      <c r="C23" s="97"/>
      <c r="D23" s="97"/>
      <c r="E23" s="97"/>
      <c r="F23" s="97"/>
      <c r="G23" s="97"/>
      <c r="H23" s="97"/>
      <c r="I23" s="97"/>
      <c r="J23" s="97"/>
    </row>
    <row r="24" spans="1:10" x14ac:dyDescent="0.2">
      <c r="A24" s="89"/>
      <c r="B24" s="91"/>
      <c r="C24" s="97"/>
      <c r="D24" s="97"/>
      <c r="E24" s="97"/>
      <c r="F24" s="97"/>
      <c r="G24" s="97"/>
      <c r="H24" s="97"/>
      <c r="I24" s="97"/>
      <c r="J24" s="97"/>
    </row>
    <row r="25" spans="1:10" x14ac:dyDescent="0.2">
      <c r="A25" s="89"/>
      <c r="B25" s="91"/>
      <c r="C25" s="97"/>
      <c r="D25" s="97"/>
      <c r="E25" s="97"/>
      <c r="F25" s="97"/>
      <c r="G25" s="97"/>
      <c r="H25" s="97"/>
      <c r="I25" s="97"/>
      <c r="J25" s="97"/>
    </row>
    <row r="26" spans="1:10" x14ac:dyDescent="0.2">
      <c r="A26" s="89"/>
      <c r="B26" s="91"/>
      <c r="C26" s="97"/>
      <c r="D26" s="97"/>
      <c r="E26" s="97"/>
      <c r="F26" s="97"/>
      <c r="G26" s="97"/>
      <c r="H26" s="97"/>
      <c r="I26" s="97"/>
      <c r="J26" s="97"/>
    </row>
    <row r="27" spans="1:10" x14ac:dyDescent="0.2">
      <c r="A27" s="85" t="s">
        <v>60</v>
      </c>
      <c r="B27" s="98">
        <f>ROUND(((1+(B8+B10+B11))*(1+B9)*(1+B14)/(1-B21)-1),4)</f>
        <v>0.21460000000000001</v>
      </c>
      <c r="C27" s="97"/>
      <c r="D27" s="97"/>
      <c r="E27" s="82"/>
      <c r="F27" s="82"/>
      <c r="G27" s="82"/>
      <c r="H27" s="83"/>
      <c r="I27" s="80"/>
    </row>
  </sheetData>
  <mergeCells count="7">
    <mergeCell ref="A22:B22"/>
    <mergeCell ref="A6:B6"/>
    <mergeCell ref="A1:B1"/>
    <mergeCell ref="A2:B2"/>
    <mergeCell ref="A3:B3"/>
    <mergeCell ref="A5:B5"/>
    <mergeCell ref="A4:B4"/>
  </mergeCells>
  <pageMargins left="0.39370078740157483" right="0.51181102362204722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6"/>
  <sheetViews>
    <sheetView view="pageBreakPreview" zoomScale="115" zoomScaleNormal="85" zoomScaleSheetLayoutView="115" workbookViewId="0">
      <pane ySplit="6" topLeftCell="A7" activePane="bottomLeft" state="frozen"/>
      <selection pane="bottomLeft" activeCell="E7" sqref="E7:G15"/>
    </sheetView>
  </sheetViews>
  <sheetFormatPr defaultColWidth="8.5703125" defaultRowHeight="12.75" x14ac:dyDescent="0.2"/>
  <cols>
    <col min="1" max="1" width="7.85546875" style="31" bestFit="1" customWidth="1"/>
    <col min="2" max="2" width="50.42578125" style="31" customWidth="1"/>
    <col min="3" max="3" width="14.28515625" style="31" customWidth="1"/>
    <col min="4" max="4" width="9.42578125" style="31" bestFit="1" customWidth="1"/>
    <col min="5" max="5" width="13.140625" style="31" customWidth="1"/>
    <col min="6" max="6" width="13.28515625" style="31" customWidth="1"/>
    <col min="7" max="7" width="12.7109375" style="31" customWidth="1"/>
    <col min="8" max="8" width="13.85546875" style="31" customWidth="1"/>
    <col min="9" max="9" width="12.7109375" style="16" customWidth="1"/>
    <col min="10" max="10" width="5.28515625" style="18" customWidth="1"/>
    <col min="11" max="11" width="13.42578125" style="18" customWidth="1"/>
    <col min="12" max="12" width="6.140625" style="18" customWidth="1"/>
    <col min="13" max="13" width="14.7109375" style="19" customWidth="1"/>
    <col min="14" max="14" width="11" style="20" customWidth="1"/>
    <col min="15" max="15" width="9.7109375" style="20" customWidth="1"/>
    <col min="16" max="238" width="9" style="21" customWidth="1"/>
    <col min="239" max="239" width="5.140625" style="21" customWidth="1"/>
    <col min="240" max="240" width="17.42578125" style="21" customWidth="1"/>
    <col min="241" max="241" width="10.42578125" style="21" customWidth="1"/>
    <col min="242" max="242" width="6.5703125" style="21" customWidth="1"/>
    <col min="243" max="243" width="8.5703125" style="21"/>
    <col min="244" max="244" width="9.85546875" style="21" customWidth="1"/>
    <col min="245" max="245" width="8.5703125" style="21"/>
    <col min="246" max="246" width="9.85546875" style="21" customWidth="1"/>
    <col min="247" max="249" width="8.5703125" style="21"/>
    <col min="250" max="250" width="7.85546875" style="21" bestFit="1" customWidth="1"/>
    <col min="251" max="251" width="29" style="21" customWidth="1"/>
    <col min="252" max="252" width="10" style="21" bestFit="1" customWidth="1"/>
    <col min="253" max="253" width="7" style="21" customWidth="1"/>
    <col min="254" max="254" width="8.42578125" style="21" bestFit="1" customWidth="1"/>
    <col min="255" max="263" width="9.28515625" style="21" bestFit="1" customWidth="1"/>
    <col min="264" max="264" width="11.42578125" style="21" bestFit="1" customWidth="1"/>
    <col min="265" max="265" width="12.7109375" style="21" customWidth="1"/>
    <col min="266" max="266" width="5.28515625" style="21" customWidth="1"/>
    <col min="267" max="267" width="13.42578125" style="21" customWidth="1"/>
    <col min="268" max="268" width="6.140625" style="21" customWidth="1"/>
    <col min="269" max="269" width="14.7109375" style="21" customWidth="1"/>
    <col min="270" max="270" width="11" style="21" customWidth="1"/>
    <col min="271" max="271" width="9.7109375" style="21" customWidth="1"/>
    <col min="272" max="494" width="9" style="21" customWidth="1"/>
    <col min="495" max="495" width="5.140625" style="21" customWidth="1"/>
    <col min="496" max="496" width="17.42578125" style="21" customWidth="1"/>
    <col min="497" max="497" width="10.42578125" style="21" customWidth="1"/>
    <col min="498" max="498" width="6.5703125" style="21" customWidth="1"/>
    <col min="499" max="499" width="8.5703125" style="21"/>
    <col min="500" max="500" width="9.85546875" style="21" customWidth="1"/>
    <col min="501" max="501" width="8.5703125" style="21"/>
    <col min="502" max="502" width="9.85546875" style="21" customWidth="1"/>
    <col min="503" max="505" width="8.5703125" style="21"/>
    <col min="506" max="506" width="7.85546875" style="21" bestFit="1" customWidth="1"/>
    <col min="507" max="507" width="29" style="21" customWidth="1"/>
    <col min="508" max="508" width="10" style="21" bestFit="1" customWidth="1"/>
    <col min="509" max="509" width="7" style="21" customWidth="1"/>
    <col min="510" max="510" width="8.42578125" style="21" bestFit="1" customWidth="1"/>
    <col min="511" max="519" width="9.28515625" style="21" bestFit="1" customWidth="1"/>
    <col min="520" max="520" width="11.42578125" style="21" bestFit="1" customWidth="1"/>
    <col min="521" max="521" width="12.7109375" style="21" customWidth="1"/>
    <col min="522" max="522" width="5.28515625" style="21" customWidth="1"/>
    <col min="523" max="523" width="13.42578125" style="21" customWidth="1"/>
    <col min="524" max="524" width="6.140625" style="21" customWidth="1"/>
    <col min="525" max="525" width="14.7109375" style="21" customWidth="1"/>
    <col min="526" max="526" width="11" style="21" customWidth="1"/>
    <col min="527" max="527" width="9.7109375" style="21" customWidth="1"/>
    <col min="528" max="750" width="9" style="21" customWidth="1"/>
    <col min="751" max="751" width="5.140625" style="21" customWidth="1"/>
    <col min="752" max="752" width="17.42578125" style="21" customWidth="1"/>
    <col min="753" max="753" width="10.42578125" style="21" customWidth="1"/>
    <col min="754" max="754" width="6.5703125" style="21" customWidth="1"/>
    <col min="755" max="755" width="8.5703125" style="21"/>
    <col min="756" max="756" width="9.85546875" style="21" customWidth="1"/>
    <col min="757" max="757" width="8.5703125" style="21"/>
    <col min="758" max="758" width="9.85546875" style="21" customWidth="1"/>
    <col min="759" max="761" width="8.5703125" style="21"/>
    <col min="762" max="762" width="7.85546875" style="21" bestFit="1" customWidth="1"/>
    <col min="763" max="763" width="29" style="21" customWidth="1"/>
    <col min="764" max="764" width="10" style="21" bestFit="1" customWidth="1"/>
    <col min="765" max="765" width="7" style="21" customWidth="1"/>
    <col min="766" max="766" width="8.42578125" style="21" bestFit="1" customWidth="1"/>
    <col min="767" max="775" width="9.28515625" style="21" bestFit="1" customWidth="1"/>
    <col min="776" max="776" width="11.42578125" style="21" bestFit="1" customWidth="1"/>
    <col min="777" max="777" width="12.7109375" style="21" customWidth="1"/>
    <col min="778" max="778" width="5.28515625" style="21" customWidth="1"/>
    <col min="779" max="779" width="13.42578125" style="21" customWidth="1"/>
    <col min="780" max="780" width="6.140625" style="21" customWidth="1"/>
    <col min="781" max="781" width="14.7109375" style="21" customWidth="1"/>
    <col min="782" max="782" width="11" style="21" customWidth="1"/>
    <col min="783" max="783" width="9.7109375" style="21" customWidth="1"/>
    <col min="784" max="1006" width="9" style="21" customWidth="1"/>
    <col min="1007" max="1007" width="5.140625" style="21" customWidth="1"/>
    <col min="1008" max="1008" width="17.42578125" style="21" customWidth="1"/>
    <col min="1009" max="1009" width="10.42578125" style="21" customWidth="1"/>
    <col min="1010" max="1010" width="6.5703125" style="21" customWidth="1"/>
    <col min="1011" max="1011" width="8.5703125" style="21"/>
    <col min="1012" max="1012" width="9.85546875" style="21" customWidth="1"/>
    <col min="1013" max="1013" width="8.5703125" style="21"/>
    <col min="1014" max="1014" width="9.85546875" style="21" customWidth="1"/>
    <col min="1015" max="1017" width="8.5703125" style="21"/>
    <col min="1018" max="1018" width="7.85546875" style="21" bestFit="1" customWidth="1"/>
    <col min="1019" max="1019" width="29" style="21" customWidth="1"/>
    <col min="1020" max="1020" width="10" style="21" bestFit="1" customWidth="1"/>
    <col min="1021" max="1021" width="7" style="21" customWidth="1"/>
    <col min="1022" max="1022" width="8.42578125" style="21" bestFit="1" customWidth="1"/>
    <col min="1023" max="1031" width="9.28515625" style="21" bestFit="1" customWidth="1"/>
    <col min="1032" max="1032" width="11.42578125" style="21" bestFit="1" customWidth="1"/>
    <col min="1033" max="1033" width="12.7109375" style="21" customWidth="1"/>
    <col min="1034" max="1034" width="5.28515625" style="21" customWidth="1"/>
    <col min="1035" max="1035" width="13.42578125" style="21" customWidth="1"/>
    <col min="1036" max="1036" width="6.140625" style="21" customWidth="1"/>
    <col min="1037" max="1037" width="14.7109375" style="21" customWidth="1"/>
    <col min="1038" max="1038" width="11" style="21" customWidth="1"/>
    <col min="1039" max="1039" width="9.7109375" style="21" customWidth="1"/>
    <col min="1040" max="1262" width="9" style="21" customWidth="1"/>
    <col min="1263" max="1263" width="5.140625" style="21" customWidth="1"/>
    <col min="1264" max="1264" width="17.42578125" style="21" customWidth="1"/>
    <col min="1265" max="1265" width="10.42578125" style="21" customWidth="1"/>
    <col min="1266" max="1266" width="6.5703125" style="21" customWidth="1"/>
    <col min="1267" max="1267" width="8.5703125" style="21"/>
    <col min="1268" max="1268" width="9.85546875" style="21" customWidth="1"/>
    <col min="1269" max="1269" width="8.5703125" style="21"/>
    <col min="1270" max="1270" width="9.85546875" style="21" customWidth="1"/>
    <col min="1271" max="1273" width="8.5703125" style="21"/>
    <col min="1274" max="1274" width="7.85546875" style="21" bestFit="1" customWidth="1"/>
    <col min="1275" max="1275" width="29" style="21" customWidth="1"/>
    <col min="1276" max="1276" width="10" style="21" bestFit="1" customWidth="1"/>
    <col min="1277" max="1277" width="7" style="21" customWidth="1"/>
    <col min="1278" max="1278" width="8.42578125" style="21" bestFit="1" customWidth="1"/>
    <col min="1279" max="1287" width="9.28515625" style="21" bestFit="1" customWidth="1"/>
    <col min="1288" max="1288" width="11.42578125" style="21" bestFit="1" customWidth="1"/>
    <col min="1289" max="1289" width="12.7109375" style="21" customWidth="1"/>
    <col min="1290" max="1290" width="5.28515625" style="21" customWidth="1"/>
    <col min="1291" max="1291" width="13.42578125" style="21" customWidth="1"/>
    <col min="1292" max="1292" width="6.140625" style="21" customWidth="1"/>
    <col min="1293" max="1293" width="14.7109375" style="21" customWidth="1"/>
    <col min="1294" max="1294" width="11" style="21" customWidth="1"/>
    <col min="1295" max="1295" width="9.7109375" style="21" customWidth="1"/>
    <col min="1296" max="1518" width="9" style="21" customWidth="1"/>
    <col min="1519" max="1519" width="5.140625" style="21" customWidth="1"/>
    <col min="1520" max="1520" width="17.42578125" style="21" customWidth="1"/>
    <col min="1521" max="1521" width="10.42578125" style="21" customWidth="1"/>
    <col min="1522" max="1522" width="6.5703125" style="21" customWidth="1"/>
    <col min="1523" max="1523" width="8.5703125" style="21"/>
    <col min="1524" max="1524" width="9.85546875" style="21" customWidth="1"/>
    <col min="1525" max="1525" width="8.5703125" style="21"/>
    <col min="1526" max="1526" width="9.85546875" style="21" customWidth="1"/>
    <col min="1527" max="1529" width="8.5703125" style="21"/>
    <col min="1530" max="1530" width="7.85546875" style="21" bestFit="1" customWidth="1"/>
    <col min="1531" max="1531" width="29" style="21" customWidth="1"/>
    <col min="1532" max="1532" width="10" style="21" bestFit="1" customWidth="1"/>
    <col min="1533" max="1533" width="7" style="21" customWidth="1"/>
    <col min="1534" max="1534" width="8.42578125" style="21" bestFit="1" customWidth="1"/>
    <col min="1535" max="1543" width="9.28515625" style="21" bestFit="1" customWidth="1"/>
    <col min="1544" max="1544" width="11.42578125" style="21" bestFit="1" customWidth="1"/>
    <col min="1545" max="1545" width="12.7109375" style="21" customWidth="1"/>
    <col min="1546" max="1546" width="5.28515625" style="21" customWidth="1"/>
    <col min="1547" max="1547" width="13.42578125" style="21" customWidth="1"/>
    <col min="1548" max="1548" width="6.140625" style="21" customWidth="1"/>
    <col min="1549" max="1549" width="14.7109375" style="21" customWidth="1"/>
    <col min="1550" max="1550" width="11" style="21" customWidth="1"/>
    <col min="1551" max="1551" width="9.7109375" style="21" customWidth="1"/>
    <col min="1552" max="1774" width="9" style="21" customWidth="1"/>
    <col min="1775" max="1775" width="5.140625" style="21" customWidth="1"/>
    <col min="1776" max="1776" width="17.42578125" style="21" customWidth="1"/>
    <col min="1777" max="1777" width="10.42578125" style="21" customWidth="1"/>
    <col min="1778" max="1778" width="6.5703125" style="21" customWidth="1"/>
    <col min="1779" max="1779" width="8.5703125" style="21"/>
    <col min="1780" max="1780" width="9.85546875" style="21" customWidth="1"/>
    <col min="1781" max="1781" width="8.5703125" style="21"/>
    <col min="1782" max="1782" width="9.85546875" style="21" customWidth="1"/>
    <col min="1783" max="1785" width="8.5703125" style="21"/>
    <col min="1786" max="1786" width="7.85546875" style="21" bestFit="1" customWidth="1"/>
    <col min="1787" max="1787" width="29" style="21" customWidth="1"/>
    <col min="1788" max="1788" width="10" style="21" bestFit="1" customWidth="1"/>
    <col min="1789" max="1789" width="7" style="21" customWidth="1"/>
    <col min="1790" max="1790" width="8.42578125" style="21" bestFit="1" customWidth="1"/>
    <col min="1791" max="1799" width="9.28515625" style="21" bestFit="1" customWidth="1"/>
    <col min="1800" max="1800" width="11.42578125" style="21" bestFit="1" customWidth="1"/>
    <col min="1801" max="1801" width="12.7109375" style="21" customWidth="1"/>
    <col min="1802" max="1802" width="5.28515625" style="21" customWidth="1"/>
    <col min="1803" max="1803" width="13.42578125" style="21" customWidth="1"/>
    <col min="1804" max="1804" width="6.140625" style="21" customWidth="1"/>
    <col min="1805" max="1805" width="14.7109375" style="21" customWidth="1"/>
    <col min="1806" max="1806" width="11" style="21" customWidth="1"/>
    <col min="1807" max="1807" width="9.7109375" style="21" customWidth="1"/>
    <col min="1808" max="2030" width="9" style="21" customWidth="1"/>
    <col min="2031" max="2031" width="5.140625" style="21" customWidth="1"/>
    <col min="2032" max="2032" width="17.42578125" style="21" customWidth="1"/>
    <col min="2033" max="2033" width="10.42578125" style="21" customWidth="1"/>
    <col min="2034" max="2034" width="6.5703125" style="21" customWidth="1"/>
    <col min="2035" max="2035" width="8.5703125" style="21"/>
    <col min="2036" max="2036" width="9.85546875" style="21" customWidth="1"/>
    <col min="2037" max="2037" width="8.5703125" style="21"/>
    <col min="2038" max="2038" width="9.85546875" style="21" customWidth="1"/>
    <col min="2039" max="2041" width="8.5703125" style="21"/>
    <col min="2042" max="2042" width="7.85546875" style="21" bestFit="1" customWidth="1"/>
    <col min="2043" max="2043" width="29" style="21" customWidth="1"/>
    <col min="2044" max="2044" width="10" style="21" bestFit="1" customWidth="1"/>
    <col min="2045" max="2045" width="7" style="21" customWidth="1"/>
    <col min="2046" max="2046" width="8.42578125" style="21" bestFit="1" customWidth="1"/>
    <col min="2047" max="2055" width="9.28515625" style="21" bestFit="1" customWidth="1"/>
    <col min="2056" max="2056" width="11.42578125" style="21" bestFit="1" customWidth="1"/>
    <col min="2057" max="2057" width="12.7109375" style="21" customWidth="1"/>
    <col min="2058" max="2058" width="5.28515625" style="21" customWidth="1"/>
    <col min="2059" max="2059" width="13.42578125" style="21" customWidth="1"/>
    <col min="2060" max="2060" width="6.140625" style="21" customWidth="1"/>
    <col min="2061" max="2061" width="14.7109375" style="21" customWidth="1"/>
    <col min="2062" max="2062" width="11" style="21" customWidth="1"/>
    <col min="2063" max="2063" width="9.7109375" style="21" customWidth="1"/>
    <col min="2064" max="2286" width="9" style="21" customWidth="1"/>
    <col min="2287" max="2287" width="5.140625" style="21" customWidth="1"/>
    <col min="2288" max="2288" width="17.42578125" style="21" customWidth="1"/>
    <col min="2289" max="2289" width="10.42578125" style="21" customWidth="1"/>
    <col min="2290" max="2290" width="6.5703125" style="21" customWidth="1"/>
    <col min="2291" max="2291" width="8.5703125" style="21"/>
    <col min="2292" max="2292" width="9.85546875" style="21" customWidth="1"/>
    <col min="2293" max="2293" width="8.5703125" style="21"/>
    <col min="2294" max="2294" width="9.85546875" style="21" customWidth="1"/>
    <col min="2295" max="2297" width="8.5703125" style="21"/>
    <col min="2298" max="2298" width="7.85546875" style="21" bestFit="1" customWidth="1"/>
    <col min="2299" max="2299" width="29" style="21" customWidth="1"/>
    <col min="2300" max="2300" width="10" style="21" bestFit="1" customWidth="1"/>
    <col min="2301" max="2301" width="7" style="21" customWidth="1"/>
    <col min="2302" max="2302" width="8.42578125" style="21" bestFit="1" customWidth="1"/>
    <col min="2303" max="2311" width="9.28515625" style="21" bestFit="1" customWidth="1"/>
    <col min="2312" max="2312" width="11.42578125" style="21" bestFit="1" customWidth="1"/>
    <col min="2313" max="2313" width="12.7109375" style="21" customWidth="1"/>
    <col min="2314" max="2314" width="5.28515625" style="21" customWidth="1"/>
    <col min="2315" max="2315" width="13.42578125" style="21" customWidth="1"/>
    <col min="2316" max="2316" width="6.140625" style="21" customWidth="1"/>
    <col min="2317" max="2317" width="14.7109375" style="21" customWidth="1"/>
    <col min="2318" max="2318" width="11" style="21" customWidth="1"/>
    <col min="2319" max="2319" width="9.7109375" style="21" customWidth="1"/>
    <col min="2320" max="2542" width="9" style="21" customWidth="1"/>
    <col min="2543" max="2543" width="5.140625" style="21" customWidth="1"/>
    <col min="2544" max="2544" width="17.42578125" style="21" customWidth="1"/>
    <col min="2545" max="2545" width="10.42578125" style="21" customWidth="1"/>
    <col min="2546" max="2546" width="6.5703125" style="21" customWidth="1"/>
    <col min="2547" max="2547" width="8.5703125" style="21"/>
    <col min="2548" max="2548" width="9.85546875" style="21" customWidth="1"/>
    <col min="2549" max="2549" width="8.5703125" style="21"/>
    <col min="2550" max="2550" width="9.85546875" style="21" customWidth="1"/>
    <col min="2551" max="2553" width="8.5703125" style="21"/>
    <col min="2554" max="2554" width="7.85546875" style="21" bestFit="1" customWidth="1"/>
    <col min="2555" max="2555" width="29" style="21" customWidth="1"/>
    <col min="2556" max="2556" width="10" style="21" bestFit="1" customWidth="1"/>
    <col min="2557" max="2557" width="7" style="21" customWidth="1"/>
    <col min="2558" max="2558" width="8.42578125" style="21" bestFit="1" customWidth="1"/>
    <col min="2559" max="2567" width="9.28515625" style="21" bestFit="1" customWidth="1"/>
    <col min="2568" max="2568" width="11.42578125" style="21" bestFit="1" customWidth="1"/>
    <col min="2569" max="2569" width="12.7109375" style="21" customWidth="1"/>
    <col min="2570" max="2570" width="5.28515625" style="21" customWidth="1"/>
    <col min="2571" max="2571" width="13.42578125" style="21" customWidth="1"/>
    <col min="2572" max="2572" width="6.140625" style="21" customWidth="1"/>
    <col min="2573" max="2573" width="14.7109375" style="21" customWidth="1"/>
    <col min="2574" max="2574" width="11" style="21" customWidth="1"/>
    <col min="2575" max="2575" width="9.7109375" style="21" customWidth="1"/>
    <col min="2576" max="2798" width="9" style="21" customWidth="1"/>
    <col min="2799" max="2799" width="5.140625" style="21" customWidth="1"/>
    <col min="2800" max="2800" width="17.42578125" style="21" customWidth="1"/>
    <col min="2801" max="2801" width="10.42578125" style="21" customWidth="1"/>
    <col min="2802" max="2802" width="6.5703125" style="21" customWidth="1"/>
    <col min="2803" max="2803" width="8.5703125" style="21"/>
    <col min="2804" max="2804" width="9.85546875" style="21" customWidth="1"/>
    <col min="2805" max="2805" width="8.5703125" style="21"/>
    <col min="2806" max="2806" width="9.85546875" style="21" customWidth="1"/>
    <col min="2807" max="2809" width="8.5703125" style="21"/>
    <col min="2810" max="2810" width="7.85546875" style="21" bestFit="1" customWidth="1"/>
    <col min="2811" max="2811" width="29" style="21" customWidth="1"/>
    <col min="2812" max="2812" width="10" style="21" bestFit="1" customWidth="1"/>
    <col min="2813" max="2813" width="7" style="21" customWidth="1"/>
    <col min="2814" max="2814" width="8.42578125" style="21" bestFit="1" customWidth="1"/>
    <col min="2815" max="2823" width="9.28515625" style="21" bestFit="1" customWidth="1"/>
    <col min="2824" max="2824" width="11.42578125" style="21" bestFit="1" customWidth="1"/>
    <col min="2825" max="2825" width="12.7109375" style="21" customWidth="1"/>
    <col min="2826" max="2826" width="5.28515625" style="21" customWidth="1"/>
    <col min="2827" max="2827" width="13.42578125" style="21" customWidth="1"/>
    <col min="2828" max="2828" width="6.140625" style="21" customWidth="1"/>
    <col min="2829" max="2829" width="14.7109375" style="21" customWidth="1"/>
    <col min="2830" max="2830" width="11" style="21" customWidth="1"/>
    <col min="2831" max="2831" width="9.7109375" style="21" customWidth="1"/>
    <col min="2832" max="3054" width="9" style="21" customWidth="1"/>
    <col min="3055" max="3055" width="5.140625" style="21" customWidth="1"/>
    <col min="3056" max="3056" width="17.42578125" style="21" customWidth="1"/>
    <col min="3057" max="3057" width="10.42578125" style="21" customWidth="1"/>
    <col min="3058" max="3058" width="6.5703125" style="21" customWidth="1"/>
    <col min="3059" max="3059" width="8.5703125" style="21"/>
    <col min="3060" max="3060" width="9.85546875" style="21" customWidth="1"/>
    <col min="3061" max="3061" width="8.5703125" style="21"/>
    <col min="3062" max="3062" width="9.85546875" style="21" customWidth="1"/>
    <col min="3063" max="3065" width="8.5703125" style="21"/>
    <col min="3066" max="3066" width="7.85546875" style="21" bestFit="1" customWidth="1"/>
    <col min="3067" max="3067" width="29" style="21" customWidth="1"/>
    <col min="3068" max="3068" width="10" style="21" bestFit="1" customWidth="1"/>
    <col min="3069" max="3069" width="7" style="21" customWidth="1"/>
    <col min="3070" max="3070" width="8.42578125" style="21" bestFit="1" customWidth="1"/>
    <col min="3071" max="3079" width="9.28515625" style="21" bestFit="1" customWidth="1"/>
    <col min="3080" max="3080" width="11.42578125" style="21" bestFit="1" customWidth="1"/>
    <col min="3081" max="3081" width="12.7109375" style="21" customWidth="1"/>
    <col min="3082" max="3082" width="5.28515625" style="21" customWidth="1"/>
    <col min="3083" max="3083" width="13.42578125" style="21" customWidth="1"/>
    <col min="3084" max="3084" width="6.140625" style="21" customWidth="1"/>
    <col min="3085" max="3085" width="14.7109375" style="21" customWidth="1"/>
    <col min="3086" max="3086" width="11" style="21" customWidth="1"/>
    <col min="3087" max="3087" width="9.7109375" style="21" customWidth="1"/>
    <col min="3088" max="3310" width="9" style="21" customWidth="1"/>
    <col min="3311" max="3311" width="5.140625" style="21" customWidth="1"/>
    <col min="3312" max="3312" width="17.42578125" style="21" customWidth="1"/>
    <col min="3313" max="3313" width="10.42578125" style="21" customWidth="1"/>
    <col min="3314" max="3314" width="6.5703125" style="21" customWidth="1"/>
    <col min="3315" max="3315" width="8.5703125" style="21"/>
    <col min="3316" max="3316" width="9.85546875" style="21" customWidth="1"/>
    <col min="3317" max="3317" width="8.5703125" style="21"/>
    <col min="3318" max="3318" width="9.85546875" style="21" customWidth="1"/>
    <col min="3319" max="3321" width="8.5703125" style="21"/>
    <col min="3322" max="3322" width="7.85546875" style="21" bestFit="1" customWidth="1"/>
    <col min="3323" max="3323" width="29" style="21" customWidth="1"/>
    <col min="3324" max="3324" width="10" style="21" bestFit="1" customWidth="1"/>
    <col min="3325" max="3325" width="7" style="21" customWidth="1"/>
    <col min="3326" max="3326" width="8.42578125" style="21" bestFit="1" customWidth="1"/>
    <col min="3327" max="3335" width="9.28515625" style="21" bestFit="1" customWidth="1"/>
    <col min="3336" max="3336" width="11.42578125" style="21" bestFit="1" customWidth="1"/>
    <col min="3337" max="3337" width="12.7109375" style="21" customWidth="1"/>
    <col min="3338" max="3338" width="5.28515625" style="21" customWidth="1"/>
    <col min="3339" max="3339" width="13.42578125" style="21" customWidth="1"/>
    <col min="3340" max="3340" width="6.140625" style="21" customWidth="1"/>
    <col min="3341" max="3341" width="14.7109375" style="21" customWidth="1"/>
    <col min="3342" max="3342" width="11" style="21" customWidth="1"/>
    <col min="3343" max="3343" width="9.7109375" style="21" customWidth="1"/>
    <col min="3344" max="3566" width="9" style="21" customWidth="1"/>
    <col min="3567" max="3567" width="5.140625" style="21" customWidth="1"/>
    <col min="3568" max="3568" width="17.42578125" style="21" customWidth="1"/>
    <col min="3569" max="3569" width="10.42578125" style="21" customWidth="1"/>
    <col min="3570" max="3570" width="6.5703125" style="21" customWidth="1"/>
    <col min="3571" max="3571" width="8.5703125" style="21"/>
    <col min="3572" max="3572" width="9.85546875" style="21" customWidth="1"/>
    <col min="3573" max="3573" width="8.5703125" style="21"/>
    <col min="3574" max="3574" width="9.85546875" style="21" customWidth="1"/>
    <col min="3575" max="3577" width="8.5703125" style="21"/>
    <col min="3578" max="3578" width="7.85546875" style="21" bestFit="1" customWidth="1"/>
    <col min="3579" max="3579" width="29" style="21" customWidth="1"/>
    <col min="3580" max="3580" width="10" style="21" bestFit="1" customWidth="1"/>
    <col min="3581" max="3581" width="7" style="21" customWidth="1"/>
    <col min="3582" max="3582" width="8.42578125" style="21" bestFit="1" customWidth="1"/>
    <col min="3583" max="3591" width="9.28515625" style="21" bestFit="1" customWidth="1"/>
    <col min="3592" max="3592" width="11.42578125" style="21" bestFit="1" customWidth="1"/>
    <col min="3593" max="3593" width="12.7109375" style="21" customWidth="1"/>
    <col min="3594" max="3594" width="5.28515625" style="21" customWidth="1"/>
    <col min="3595" max="3595" width="13.42578125" style="21" customWidth="1"/>
    <col min="3596" max="3596" width="6.140625" style="21" customWidth="1"/>
    <col min="3597" max="3597" width="14.7109375" style="21" customWidth="1"/>
    <col min="3598" max="3598" width="11" style="21" customWidth="1"/>
    <col min="3599" max="3599" width="9.7109375" style="21" customWidth="1"/>
    <col min="3600" max="3822" width="9" style="21" customWidth="1"/>
    <col min="3823" max="3823" width="5.140625" style="21" customWidth="1"/>
    <col min="3824" max="3824" width="17.42578125" style="21" customWidth="1"/>
    <col min="3825" max="3825" width="10.42578125" style="21" customWidth="1"/>
    <col min="3826" max="3826" width="6.5703125" style="21" customWidth="1"/>
    <col min="3827" max="3827" width="8.5703125" style="21"/>
    <col min="3828" max="3828" width="9.85546875" style="21" customWidth="1"/>
    <col min="3829" max="3829" width="8.5703125" style="21"/>
    <col min="3830" max="3830" width="9.85546875" style="21" customWidth="1"/>
    <col min="3831" max="3833" width="8.5703125" style="21"/>
    <col min="3834" max="3834" width="7.85546875" style="21" bestFit="1" customWidth="1"/>
    <col min="3835" max="3835" width="29" style="21" customWidth="1"/>
    <col min="3836" max="3836" width="10" style="21" bestFit="1" customWidth="1"/>
    <col min="3837" max="3837" width="7" style="21" customWidth="1"/>
    <col min="3838" max="3838" width="8.42578125" style="21" bestFit="1" customWidth="1"/>
    <col min="3839" max="3847" width="9.28515625" style="21" bestFit="1" customWidth="1"/>
    <col min="3848" max="3848" width="11.42578125" style="21" bestFit="1" customWidth="1"/>
    <col min="3849" max="3849" width="12.7109375" style="21" customWidth="1"/>
    <col min="3850" max="3850" width="5.28515625" style="21" customWidth="1"/>
    <col min="3851" max="3851" width="13.42578125" style="21" customWidth="1"/>
    <col min="3852" max="3852" width="6.140625" style="21" customWidth="1"/>
    <col min="3853" max="3853" width="14.7109375" style="21" customWidth="1"/>
    <col min="3854" max="3854" width="11" style="21" customWidth="1"/>
    <col min="3855" max="3855" width="9.7109375" style="21" customWidth="1"/>
    <col min="3856" max="4078" width="9" style="21" customWidth="1"/>
    <col min="4079" max="4079" width="5.140625" style="21" customWidth="1"/>
    <col min="4080" max="4080" width="17.42578125" style="21" customWidth="1"/>
    <col min="4081" max="4081" width="10.42578125" style="21" customWidth="1"/>
    <col min="4082" max="4082" width="6.5703125" style="21" customWidth="1"/>
    <col min="4083" max="4083" width="8.5703125" style="21"/>
    <col min="4084" max="4084" width="9.85546875" style="21" customWidth="1"/>
    <col min="4085" max="4085" width="8.5703125" style="21"/>
    <col min="4086" max="4086" width="9.85546875" style="21" customWidth="1"/>
    <col min="4087" max="4089" width="8.5703125" style="21"/>
    <col min="4090" max="4090" width="7.85546875" style="21" bestFit="1" customWidth="1"/>
    <col min="4091" max="4091" width="29" style="21" customWidth="1"/>
    <col min="4092" max="4092" width="10" style="21" bestFit="1" customWidth="1"/>
    <col min="4093" max="4093" width="7" style="21" customWidth="1"/>
    <col min="4094" max="4094" width="8.42578125" style="21" bestFit="1" customWidth="1"/>
    <col min="4095" max="4103" width="9.28515625" style="21" bestFit="1" customWidth="1"/>
    <col min="4104" max="4104" width="11.42578125" style="21" bestFit="1" customWidth="1"/>
    <col min="4105" max="4105" width="12.7109375" style="21" customWidth="1"/>
    <col min="4106" max="4106" width="5.28515625" style="21" customWidth="1"/>
    <col min="4107" max="4107" width="13.42578125" style="21" customWidth="1"/>
    <col min="4108" max="4108" width="6.140625" style="21" customWidth="1"/>
    <col min="4109" max="4109" width="14.7109375" style="21" customWidth="1"/>
    <col min="4110" max="4110" width="11" style="21" customWidth="1"/>
    <col min="4111" max="4111" width="9.7109375" style="21" customWidth="1"/>
    <col min="4112" max="4334" width="9" style="21" customWidth="1"/>
    <col min="4335" max="4335" width="5.140625" style="21" customWidth="1"/>
    <col min="4336" max="4336" width="17.42578125" style="21" customWidth="1"/>
    <col min="4337" max="4337" width="10.42578125" style="21" customWidth="1"/>
    <col min="4338" max="4338" width="6.5703125" style="21" customWidth="1"/>
    <col min="4339" max="4339" width="8.5703125" style="21"/>
    <col min="4340" max="4340" width="9.85546875" style="21" customWidth="1"/>
    <col min="4341" max="4341" width="8.5703125" style="21"/>
    <col min="4342" max="4342" width="9.85546875" style="21" customWidth="1"/>
    <col min="4343" max="4345" width="8.5703125" style="21"/>
    <col min="4346" max="4346" width="7.85546875" style="21" bestFit="1" customWidth="1"/>
    <col min="4347" max="4347" width="29" style="21" customWidth="1"/>
    <col min="4348" max="4348" width="10" style="21" bestFit="1" customWidth="1"/>
    <col min="4349" max="4349" width="7" style="21" customWidth="1"/>
    <col min="4350" max="4350" width="8.42578125" style="21" bestFit="1" customWidth="1"/>
    <col min="4351" max="4359" width="9.28515625" style="21" bestFit="1" customWidth="1"/>
    <col min="4360" max="4360" width="11.42578125" style="21" bestFit="1" customWidth="1"/>
    <col min="4361" max="4361" width="12.7109375" style="21" customWidth="1"/>
    <col min="4362" max="4362" width="5.28515625" style="21" customWidth="1"/>
    <col min="4363" max="4363" width="13.42578125" style="21" customWidth="1"/>
    <col min="4364" max="4364" width="6.140625" style="21" customWidth="1"/>
    <col min="4365" max="4365" width="14.7109375" style="21" customWidth="1"/>
    <col min="4366" max="4366" width="11" style="21" customWidth="1"/>
    <col min="4367" max="4367" width="9.7109375" style="21" customWidth="1"/>
    <col min="4368" max="4590" width="9" style="21" customWidth="1"/>
    <col min="4591" max="4591" width="5.140625" style="21" customWidth="1"/>
    <col min="4592" max="4592" width="17.42578125" style="21" customWidth="1"/>
    <col min="4593" max="4593" width="10.42578125" style="21" customWidth="1"/>
    <col min="4594" max="4594" width="6.5703125" style="21" customWidth="1"/>
    <col min="4595" max="4595" width="8.5703125" style="21"/>
    <col min="4596" max="4596" width="9.85546875" style="21" customWidth="1"/>
    <col min="4597" max="4597" width="8.5703125" style="21"/>
    <col min="4598" max="4598" width="9.85546875" style="21" customWidth="1"/>
    <col min="4599" max="4601" width="8.5703125" style="21"/>
    <col min="4602" max="4602" width="7.85546875" style="21" bestFit="1" customWidth="1"/>
    <col min="4603" max="4603" width="29" style="21" customWidth="1"/>
    <col min="4604" max="4604" width="10" style="21" bestFit="1" customWidth="1"/>
    <col min="4605" max="4605" width="7" style="21" customWidth="1"/>
    <col min="4606" max="4606" width="8.42578125" style="21" bestFit="1" customWidth="1"/>
    <col min="4607" max="4615" width="9.28515625" style="21" bestFit="1" customWidth="1"/>
    <col min="4616" max="4616" width="11.42578125" style="21" bestFit="1" customWidth="1"/>
    <col min="4617" max="4617" width="12.7109375" style="21" customWidth="1"/>
    <col min="4618" max="4618" width="5.28515625" style="21" customWidth="1"/>
    <col min="4619" max="4619" width="13.42578125" style="21" customWidth="1"/>
    <col min="4620" max="4620" width="6.140625" style="21" customWidth="1"/>
    <col min="4621" max="4621" width="14.7109375" style="21" customWidth="1"/>
    <col min="4622" max="4622" width="11" style="21" customWidth="1"/>
    <col min="4623" max="4623" width="9.7109375" style="21" customWidth="1"/>
    <col min="4624" max="4846" width="9" style="21" customWidth="1"/>
    <col min="4847" max="4847" width="5.140625" style="21" customWidth="1"/>
    <col min="4848" max="4848" width="17.42578125" style="21" customWidth="1"/>
    <col min="4849" max="4849" width="10.42578125" style="21" customWidth="1"/>
    <col min="4850" max="4850" width="6.5703125" style="21" customWidth="1"/>
    <col min="4851" max="4851" width="8.5703125" style="21"/>
    <col min="4852" max="4852" width="9.85546875" style="21" customWidth="1"/>
    <col min="4853" max="4853" width="8.5703125" style="21"/>
    <col min="4854" max="4854" width="9.85546875" style="21" customWidth="1"/>
    <col min="4855" max="4857" width="8.5703125" style="21"/>
    <col min="4858" max="4858" width="7.85546875" style="21" bestFit="1" customWidth="1"/>
    <col min="4859" max="4859" width="29" style="21" customWidth="1"/>
    <col min="4860" max="4860" width="10" style="21" bestFit="1" customWidth="1"/>
    <col min="4861" max="4861" width="7" style="21" customWidth="1"/>
    <col min="4862" max="4862" width="8.42578125" style="21" bestFit="1" customWidth="1"/>
    <col min="4863" max="4871" width="9.28515625" style="21" bestFit="1" customWidth="1"/>
    <col min="4872" max="4872" width="11.42578125" style="21" bestFit="1" customWidth="1"/>
    <col min="4873" max="4873" width="12.7109375" style="21" customWidth="1"/>
    <col min="4874" max="4874" width="5.28515625" style="21" customWidth="1"/>
    <col min="4875" max="4875" width="13.42578125" style="21" customWidth="1"/>
    <col min="4876" max="4876" width="6.140625" style="21" customWidth="1"/>
    <col min="4877" max="4877" width="14.7109375" style="21" customWidth="1"/>
    <col min="4878" max="4878" width="11" style="21" customWidth="1"/>
    <col min="4879" max="4879" width="9.7109375" style="21" customWidth="1"/>
    <col min="4880" max="5102" width="9" style="21" customWidth="1"/>
    <col min="5103" max="5103" width="5.140625" style="21" customWidth="1"/>
    <col min="5104" max="5104" width="17.42578125" style="21" customWidth="1"/>
    <col min="5105" max="5105" width="10.42578125" style="21" customWidth="1"/>
    <col min="5106" max="5106" width="6.5703125" style="21" customWidth="1"/>
    <col min="5107" max="5107" width="8.5703125" style="21"/>
    <col min="5108" max="5108" width="9.85546875" style="21" customWidth="1"/>
    <col min="5109" max="5109" width="8.5703125" style="21"/>
    <col min="5110" max="5110" width="9.85546875" style="21" customWidth="1"/>
    <col min="5111" max="5113" width="8.5703125" style="21"/>
    <col min="5114" max="5114" width="7.85546875" style="21" bestFit="1" customWidth="1"/>
    <col min="5115" max="5115" width="29" style="21" customWidth="1"/>
    <col min="5116" max="5116" width="10" style="21" bestFit="1" customWidth="1"/>
    <col min="5117" max="5117" width="7" style="21" customWidth="1"/>
    <col min="5118" max="5118" width="8.42578125" style="21" bestFit="1" customWidth="1"/>
    <col min="5119" max="5127" width="9.28515625" style="21" bestFit="1" customWidth="1"/>
    <col min="5128" max="5128" width="11.42578125" style="21" bestFit="1" customWidth="1"/>
    <col min="5129" max="5129" width="12.7109375" style="21" customWidth="1"/>
    <col min="5130" max="5130" width="5.28515625" style="21" customWidth="1"/>
    <col min="5131" max="5131" width="13.42578125" style="21" customWidth="1"/>
    <col min="5132" max="5132" width="6.140625" style="21" customWidth="1"/>
    <col min="5133" max="5133" width="14.7109375" style="21" customWidth="1"/>
    <col min="5134" max="5134" width="11" style="21" customWidth="1"/>
    <col min="5135" max="5135" width="9.7109375" style="21" customWidth="1"/>
    <col min="5136" max="5358" width="9" style="21" customWidth="1"/>
    <col min="5359" max="5359" width="5.140625" style="21" customWidth="1"/>
    <col min="5360" max="5360" width="17.42578125" style="21" customWidth="1"/>
    <col min="5361" max="5361" width="10.42578125" style="21" customWidth="1"/>
    <col min="5362" max="5362" width="6.5703125" style="21" customWidth="1"/>
    <col min="5363" max="5363" width="8.5703125" style="21"/>
    <col min="5364" max="5364" width="9.85546875" style="21" customWidth="1"/>
    <col min="5365" max="5365" width="8.5703125" style="21"/>
    <col min="5366" max="5366" width="9.85546875" style="21" customWidth="1"/>
    <col min="5367" max="5369" width="8.5703125" style="21"/>
    <col min="5370" max="5370" width="7.85546875" style="21" bestFit="1" customWidth="1"/>
    <col min="5371" max="5371" width="29" style="21" customWidth="1"/>
    <col min="5372" max="5372" width="10" style="21" bestFit="1" customWidth="1"/>
    <col min="5373" max="5373" width="7" style="21" customWidth="1"/>
    <col min="5374" max="5374" width="8.42578125" style="21" bestFit="1" customWidth="1"/>
    <col min="5375" max="5383" width="9.28515625" style="21" bestFit="1" customWidth="1"/>
    <col min="5384" max="5384" width="11.42578125" style="21" bestFit="1" customWidth="1"/>
    <col min="5385" max="5385" width="12.7109375" style="21" customWidth="1"/>
    <col min="5386" max="5386" width="5.28515625" style="21" customWidth="1"/>
    <col min="5387" max="5387" width="13.42578125" style="21" customWidth="1"/>
    <col min="5388" max="5388" width="6.140625" style="21" customWidth="1"/>
    <col min="5389" max="5389" width="14.7109375" style="21" customWidth="1"/>
    <col min="5390" max="5390" width="11" style="21" customWidth="1"/>
    <col min="5391" max="5391" width="9.7109375" style="21" customWidth="1"/>
    <col min="5392" max="5614" width="9" style="21" customWidth="1"/>
    <col min="5615" max="5615" width="5.140625" style="21" customWidth="1"/>
    <col min="5616" max="5616" width="17.42578125" style="21" customWidth="1"/>
    <col min="5617" max="5617" width="10.42578125" style="21" customWidth="1"/>
    <col min="5618" max="5618" width="6.5703125" style="21" customWidth="1"/>
    <col min="5619" max="5619" width="8.5703125" style="21"/>
    <col min="5620" max="5620" width="9.85546875" style="21" customWidth="1"/>
    <col min="5621" max="5621" width="8.5703125" style="21"/>
    <col min="5622" max="5622" width="9.85546875" style="21" customWidth="1"/>
    <col min="5623" max="5625" width="8.5703125" style="21"/>
    <col min="5626" max="5626" width="7.85546875" style="21" bestFit="1" customWidth="1"/>
    <col min="5627" max="5627" width="29" style="21" customWidth="1"/>
    <col min="5628" max="5628" width="10" style="21" bestFit="1" customWidth="1"/>
    <col min="5629" max="5629" width="7" style="21" customWidth="1"/>
    <col min="5630" max="5630" width="8.42578125" style="21" bestFit="1" customWidth="1"/>
    <col min="5631" max="5639" width="9.28515625" style="21" bestFit="1" customWidth="1"/>
    <col min="5640" max="5640" width="11.42578125" style="21" bestFit="1" customWidth="1"/>
    <col min="5641" max="5641" width="12.7109375" style="21" customWidth="1"/>
    <col min="5642" max="5642" width="5.28515625" style="21" customWidth="1"/>
    <col min="5643" max="5643" width="13.42578125" style="21" customWidth="1"/>
    <col min="5644" max="5644" width="6.140625" style="21" customWidth="1"/>
    <col min="5645" max="5645" width="14.7109375" style="21" customWidth="1"/>
    <col min="5646" max="5646" width="11" style="21" customWidth="1"/>
    <col min="5647" max="5647" width="9.7109375" style="21" customWidth="1"/>
    <col min="5648" max="5870" width="9" style="21" customWidth="1"/>
    <col min="5871" max="5871" width="5.140625" style="21" customWidth="1"/>
    <col min="5872" max="5872" width="17.42578125" style="21" customWidth="1"/>
    <col min="5873" max="5873" width="10.42578125" style="21" customWidth="1"/>
    <col min="5874" max="5874" width="6.5703125" style="21" customWidth="1"/>
    <col min="5875" max="5875" width="8.5703125" style="21"/>
    <col min="5876" max="5876" width="9.85546875" style="21" customWidth="1"/>
    <col min="5877" max="5877" width="8.5703125" style="21"/>
    <col min="5878" max="5878" width="9.85546875" style="21" customWidth="1"/>
    <col min="5879" max="5881" width="8.5703125" style="21"/>
    <col min="5882" max="5882" width="7.85546875" style="21" bestFit="1" customWidth="1"/>
    <col min="5883" max="5883" width="29" style="21" customWidth="1"/>
    <col min="5884" max="5884" width="10" style="21" bestFit="1" customWidth="1"/>
    <col min="5885" max="5885" width="7" style="21" customWidth="1"/>
    <col min="5886" max="5886" width="8.42578125" style="21" bestFit="1" customWidth="1"/>
    <col min="5887" max="5895" width="9.28515625" style="21" bestFit="1" customWidth="1"/>
    <col min="5896" max="5896" width="11.42578125" style="21" bestFit="1" customWidth="1"/>
    <col min="5897" max="5897" width="12.7109375" style="21" customWidth="1"/>
    <col min="5898" max="5898" width="5.28515625" style="21" customWidth="1"/>
    <col min="5899" max="5899" width="13.42578125" style="21" customWidth="1"/>
    <col min="5900" max="5900" width="6.140625" style="21" customWidth="1"/>
    <col min="5901" max="5901" width="14.7109375" style="21" customWidth="1"/>
    <col min="5902" max="5902" width="11" style="21" customWidth="1"/>
    <col min="5903" max="5903" width="9.7109375" style="21" customWidth="1"/>
    <col min="5904" max="6126" width="9" style="21" customWidth="1"/>
    <col min="6127" max="6127" width="5.140625" style="21" customWidth="1"/>
    <col min="6128" max="6128" width="17.42578125" style="21" customWidth="1"/>
    <col min="6129" max="6129" width="10.42578125" style="21" customWidth="1"/>
    <col min="6130" max="6130" width="6.5703125" style="21" customWidth="1"/>
    <col min="6131" max="6131" width="8.5703125" style="21"/>
    <col min="6132" max="6132" width="9.85546875" style="21" customWidth="1"/>
    <col min="6133" max="6133" width="8.5703125" style="21"/>
    <col min="6134" max="6134" width="9.85546875" style="21" customWidth="1"/>
    <col min="6135" max="6137" width="8.5703125" style="21"/>
    <col min="6138" max="6138" width="7.85546875" style="21" bestFit="1" customWidth="1"/>
    <col min="6139" max="6139" width="29" style="21" customWidth="1"/>
    <col min="6140" max="6140" width="10" style="21" bestFit="1" customWidth="1"/>
    <col min="6141" max="6141" width="7" style="21" customWidth="1"/>
    <col min="6142" max="6142" width="8.42578125" style="21" bestFit="1" customWidth="1"/>
    <col min="6143" max="6151" width="9.28515625" style="21" bestFit="1" customWidth="1"/>
    <col min="6152" max="6152" width="11.42578125" style="21" bestFit="1" customWidth="1"/>
    <col min="6153" max="6153" width="12.7109375" style="21" customWidth="1"/>
    <col min="6154" max="6154" width="5.28515625" style="21" customWidth="1"/>
    <col min="6155" max="6155" width="13.42578125" style="21" customWidth="1"/>
    <col min="6156" max="6156" width="6.140625" style="21" customWidth="1"/>
    <col min="6157" max="6157" width="14.7109375" style="21" customWidth="1"/>
    <col min="6158" max="6158" width="11" style="21" customWidth="1"/>
    <col min="6159" max="6159" width="9.7109375" style="21" customWidth="1"/>
    <col min="6160" max="6382" width="9" style="21" customWidth="1"/>
    <col min="6383" max="6383" width="5.140625" style="21" customWidth="1"/>
    <col min="6384" max="6384" width="17.42578125" style="21" customWidth="1"/>
    <col min="6385" max="6385" width="10.42578125" style="21" customWidth="1"/>
    <col min="6386" max="6386" width="6.5703125" style="21" customWidth="1"/>
    <col min="6387" max="6387" width="8.5703125" style="21"/>
    <col min="6388" max="6388" width="9.85546875" style="21" customWidth="1"/>
    <col min="6389" max="6389" width="8.5703125" style="21"/>
    <col min="6390" max="6390" width="9.85546875" style="21" customWidth="1"/>
    <col min="6391" max="6393" width="8.5703125" style="21"/>
    <col min="6394" max="6394" width="7.85546875" style="21" bestFit="1" customWidth="1"/>
    <col min="6395" max="6395" width="29" style="21" customWidth="1"/>
    <col min="6396" max="6396" width="10" style="21" bestFit="1" customWidth="1"/>
    <col min="6397" max="6397" width="7" style="21" customWidth="1"/>
    <col min="6398" max="6398" width="8.42578125" style="21" bestFit="1" customWidth="1"/>
    <col min="6399" max="6407" width="9.28515625" style="21" bestFit="1" customWidth="1"/>
    <col min="6408" max="6408" width="11.42578125" style="21" bestFit="1" customWidth="1"/>
    <col min="6409" max="6409" width="12.7109375" style="21" customWidth="1"/>
    <col min="6410" max="6410" width="5.28515625" style="21" customWidth="1"/>
    <col min="6411" max="6411" width="13.42578125" style="21" customWidth="1"/>
    <col min="6412" max="6412" width="6.140625" style="21" customWidth="1"/>
    <col min="6413" max="6413" width="14.7109375" style="21" customWidth="1"/>
    <col min="6414" max="6414" width="11" style="21" customWidth="1"/>
    <col min="6415" max="6415" width="9.7109375" style="21" customWidth="1"/>
    <col min="6416" max="6638" width="9" style="21" customWidth="1"/>
    <col min="6639" max="6639" width="5.140625" style="21" customWidth="1"/>
    <col min="6640" max="6640" width="17.42578125" style="21" customWidth="1"/>
    <col min="6641" max="6641" width="10.42578125" style="21" customWidth="1"/>
    <col min="6642" max="6642" width="6.5703125" style="21" customWidth="1"/>
    <col min="6643" max="6643" width="8.5703125" style="21"/>
    <col min="6644" max="6644" width="9.85546875" style="21" customWidth="1"/>
    <col min="6645" max="6645" width="8.5703125" style="21"/>
    <col min="6646" max="6646" width="9.85546875" style="21" customWidth="1"/>
    <col min="6647" max="6649" width="8.5703125" style="21"/>
    <col min="6650" max="6650" width="7.85546875" style="21" bestFit="1" customWidth="1"/>
    <col min="6651" max="6651" width="29" style="21" customWidth="1"/>
    <col min="6652" max="6652" width="10" style="21" bestFit="1" customWidth="1"/>
    <col min="6653" max="6653" width="7" style="21" customWidth="1"/>
    <col min="6654" max="6654" width="8.42578125" style="21" bestFit="1" customWidth="1"/>
    <col min="6655" max="6663" width="9.28515625" style="21" bestFit="1" customWidth="1"/>
    <col min="6664" max="6664" width="11.42578125" style="21" bestFit="1" customWidth="1"/>
    <col min="6665" max="6665" width="12.7109375" style="21" customWidth="1"/>
    <col min="6666" max="6666" width="5.28515625" style="21" customWidth="1"/>
    <col min="6667" max="6667" width="13.42578125" style="21" customWidth="1"/>
    <col min="6668" max="6668" width="6.140625" style="21" customWidth="1"/>
    <col min="6669" max="6669" width="14.7109375" style="21" customWidth="1"/>
    <col min="6670" max="6670" width="11" style="21" customWidth="1"/>
    <col min="6671" max="6671" width="9.7109375" style="21" customWidth="1"/>
    <col min="6672" max="6894" width="9" style="21" customWidth="1"/>
    <col min="6895" max="6895" width="5.140625" style="21" customWidth="1"/>
    <col min="6896" max="6896" width="17.42578125" style="21" customWidth="1"/>
    <col min="6897" max="6897" width="10.42578125" style="21" customWidth="1"/>
    <col min="6898" max="6898" width="6.5703125" style="21" customWidth="1"/>
    <col min="6899" max="6899" width="8.5703125" style="21"/>
    <col min="6900" max="6900" width="9.85546875" style="21" customWidth="1"/>
    <col min="6901" max="6901" width="8.5703125" style="21"/>
    <col min="6902" max="6902" width="9.85546875" style="21" customWidth="1"/>
    <col min="6903" max="6905" width="8.5703125" style="21"/>
    <col min="6906" max="6906" width="7.85546875" style="21" bestFit="1" customWidth="1"/>
    <col min="6907" max="6907" width="29" style="21" customWidth="1"/>
    <col min="6908" max="6908" width="10" style="21" bestFit="1" customWidth="1"/>
    <col min="6909" max="6909" width="7" style="21" customWidth="1"/>
    <col min="6910" max="6910" width="8.42578125" style="21" bestFit="1" customWidth="1"/>
    <col min="6911" max="6919" width="9.28515625" style="21" bestFit="1" customWidth="1"/>
    <col min="6920" max="6920" width="11.42578125" style="21" bestFit="1" customWidth="1"/>
    <col min="6921" max="6921" width="12.7109375" style="21" customWidth="1"/>
    <col min="6922" max="6922" width="5.28515625" style="21" customWidth="1"/>
    <col min="6923" max="6923" width="13.42578125" style="21" customWidth="1"/>
    <col min="6924" max="6924" width="6.140625" style="21" customWidth="1"/>
    <col min="6925" max="6925" width="14.7109375" style="21" customWidth="1"/>
    <col min="6926" max="6926" width="11" style="21" customWidth="1"/>
    <col min="6927" max="6927" width="9.7109375" style="21" customWidth="1"/>
    <col min="6928" max="7150" width="9" style="21" customWidth="1"/>
    <col min="7151" max="7151" width="5.140625" style="21" customWidth="1"/>
    <col min="7152" max="7152" width="17.42578125" style="21" customWidth="1"/>
    <col min="7153" max="7153" width="10.42578125" style="21" customWidth="1"/>
    <col min="7154" max="7154" width="6.5703125" style="21" customWidth="1"/>
    <col min="7155" max="7155" width="8.5703125" style="21"/>
    <col min="7156" max="7156" width="9.85546875" style="21" customWidth="1"/>
    <col min="7157" max="7157" width="8.5703125" style="21"/>
    <col min="7158" max="7158" width="9.85546875" style="21" customWidth="1"/>
    <col min="7159" max="7161" width="8.5703125" style="21"/>
    <col min="7162" max="7162" width="7.85546875" style="21" bestFit="1" customWidth="1"/>
    <col min="7163" max="7163" width="29" style="21" customWidth="1"/>
    <col min="7164" max="7164" width="10" style="21" bestFit="1" customWidth="1"/>
    <col min="7165" max="7165" width="7" style="21" customWidth="1"/>
    <col min="7166" max="7166" width="8.42578125" style="21" bestFit="1" customWidth="1"/>
    <col min="7167" max="7175" width="9.28515625" style="21" bestFit="1" customWidth="1"/>
    <col min="7176" max="7176" width="11.42578125" style="21" bestFit="1" customWidth="1"/>
    <col min="7177" max="7177" width="12.7109375" style="21" customWidth="1"/>
    <col min="7178" max="7178" width="5.28515625" style="21" customWidth="1"/>
    <col min="7179" max="7179" width="13.42578125" style="21" customWidth="1"/>
    <col min="7180" max="7180" width="6.140625" style="21" customWidth="1"/>
    <col min="7181" max="7181" width="14.7109375" style="21" customWidth="1"/>
    <col min="7182" max="7182" width="11" style="21" customWidth="1"/>
    <col min="7183" max="7183" width="9.7109375" style="21" customWidth="1"/>
    <col min="7184" max="7406" width="9" style="21" customWidth="1"/>
    <col min="7407" max="7407" width="5.140625" style="21" customWidth="1"/>
    <col min="7408" max="7408" width="17.42578125" style="21" customWidth="1"/>
    <col min="7409" max="7409" width="10.42578125" style="21" customWidth="1"/>
    <col min="7410" max="7410" width="6.5703125" style="21" customWidth="1"/>
    <col min="7411" max="7411" width="8.5703125" style="21"/>
    <col min="7412" max="7412" width="9.85546875" style="21" customWidth="1"/>
    <col min="7413" max="7413" width="8.5703125" style="21"/>
    <col min="7414" max="7414" width="9.85546875" style="21" customWidth="1"/>
    <col min="7415" max="7417" width="8.5703125" style="21"/>
    <col min="7418" max="7418" width="7.85546875" style="21" bestFit="1" customWidth="1"/>
    <col min="7419" max="7419" width="29" style="21" customWidth="1"/>
    <col min="7420" max="7420" width="10" style="21" bestFit="1" customWidth="1"/>
    <col min="7421" max="7421" width="7" style="21" customWidth="1"/>
    <col min="7422" max="7422" width="8.42578125" style="21" bestFit="1" customWidth="1"/>
    <col min="7423" max="7431" width="9.28515625" style="21" bestFit="1" customWidth="1"/>
    <col min="7432" max="7432" width="11.42578125" style="21" bestFit="1" customWidth="1"/>
    <col min="7433" max="7433" width="12.7109375" style="21" customWidth="1"/>
    <col min="7434" max="7434" width="5.28515625" style="21" customWidth="1"/>
    <col min="7435" max="7435" width="13.42578125" style="21" customWidth="1"/>
    <col min="7436" max="7436" width="6.140625" style="21" customWidth="1"/>
    <col min="7437" max="7437" width="14.7109375" style="21" customWidth="1"/>
    <col min="7438" max="7438" width="11" style="21" customWidth="1"/>
    <col min="7439" max="7439" width="9.7109375" style="21" customWidth="1"/>
    <col min="7440" max="7662" width="9" style="21" customWidth="1"/>
    <col min="7663" max="7663" width="5.140625" style="21" customWidth="1"/>
    <col min="7664" max="7664" width="17.42578125" style="21" customWidth="1"/>
    <col min="7665" max="7665" width="10.42578125" style="21" customWidth="1"/>
    <col min="7666" max="7666" width="6.5703125" style="21" customWidth="1"/>
    <col min="7667" max="7667" width="8.5703125" style="21"/>
    <col min="7668" max="7668" width="9.85546875" style="21" customWidth="1"/>
    <col min="7669" max="7669" width="8.5703125" style="21"/>
    <col min="7670" max="7670" width="9.85546875" style="21" customWidth="1"/>
    <col min="7671" max="7673" width="8.5703125" style="21"/>
    <col min="7674" max="7674" width="7.85546875" style="21" bestFit="1" customWidth="1"/>
    <col min="7675" max="7675" width="29" style="21" customWidth="1"/>
    <col min="7676" max="7676" width="10" style="21" bestFit="1" customWidth="1"/>
    <col min="7677" max="7677" width="7" style="21" customWidth="1"/>
    <col min="7678" max="7678" width="8.42578125" style="21" bestFit="1" customWidth="1"/>
    <col min="7679" max="7687" width="9.28515625" style="21" bestFit="1" customWidth="1"/>
    <col min="7688" max="7688" width="11.42578125" style="21" bestFit="1" customWidth="1"/>
    <col min="7689" max="7689" width="12.7109375" style="21" customWidth="1"/>
    <col min="7690" max="7690" width="5.28515625" style="21" customWidth="1"/>
    <col min="7691" max="7691" width="13.42578125" style="21" customWidth="1"/>
    <col min="7692" max="7692" width="6.140625" style="21" customWidth="1"/>
    <col min="7693" max="7693" width="14.7109375" style="21" customWidth="1"/>
    <col min="7694" max="7694" width="11" style="21" customWidth="1"/>
    <col min="7695" max="7695" width="9.7109375" style="21" customWidth="1"/>
    <col min="7696" max="7918" width="9" style="21" customWidth="1"/>
    <col min="7919" max="7919" width="5.140625" style="21" customWidth="1"/>
    <col min="7920" max="7920" width="17.42578125" style="21" customWidth="1"/>
    <col min="7921" max="7921" width="10.42578125" style="21" customWidth="1"/>
    <col min="7922" max="7922" width="6.5703125" style="21" customWidth="1"/>
    <col min="7923" max="7923" width="8.5703125" style="21"/>
    <col min="7924" max="7924" width="9.85546875" style="21" customWidth="1"/>
    <col min="7925" max="7925" width="8.5703125" style="21"/>
    <col min="7926" max="7926" width="9.85546875" style="21" customWidth="1"/>
    <col min="7927" max="7929" width="8.5703125" style="21"/>
    <col min="7930" max="7930" width="7.85546875" style="21" bestFit="1" customWidth="1"/>
    <col min="7931" max="7931" width="29" style="21" customWidth="1"/>
    <col min="7932" max="7932" width="10" style="21" bestFit="1" customWidth="1"/>
    <col min="7933" max="7933" width="7" style="21" customWidth="1"/>
    <col min="7934" max="7934" width="8.42578125" style="21" bestFit="1" customWidth="1"/>
    <col min="7935" max="7943" width="9.28515625" style="21" bestFit="1" customWidth="1"/>
    <col min="7944" max="7944" width="11.42578125" style="21" bestFit="1" customWidth="1"/>
    <col min="7945" max="7945" width="12.7109375" style="21" customWidth="1"/>
    <col min="7946" max="7946" width="5.28515625" style="21" customWidth="1"/>
    <col min="7947" max="7947" width="13.42578125" style="21" customWidth="1"/>
    <col min="7948" max="7948" width="6.140625" style="21" customWidth="1"/>
    <col min="7949" max="7949" width="14.7109375" style="21" customWidth="1"/>
    <col min="7950" max="7950" width="11" style="21" customWidth="1"/>
    <col min="7951" max="7951" width="9.7109375" style="21" customWidth="1"/>
    <col min="7952" max="8174" width="9" style="21" customWidth="1"/>
    <col min="8175" max="8175" width="5.140625" style="21" customWidth="1"/>
    <col min="8176" max="8176" width="17.42578125" style="21" customWidth="1"/>
    <col min="8177" max="8177" width="10.42578125" style="21" customWidth="1"/>
    <col min="8178" max="8178" width="6.5703125" style="21" customWidth="1"/>
    <col min="8179" max="8179" width="8.5703125" style="21"/>
    <col min="8180" max="8180" width="9.85546875" style="21" customWidth="1"/>
    <col min="8181" max="8181" width="8.5703125" style="21"/>
    <col min="8182" max="8182" width="9.85546875" style="21" customWidth="1"/>
    <col min="8183" max="8185" width="8.5703125" style="21"/>
    <col min="8186" max="8186" width="7.85546875" style="21" bestFit="1" customWidth="1"/>
    <col min="8187" max="8187" width="29" style="21" customWidth="1"/>
    <col min="8188" max="8188" width="10" style="21" bestFit="1" customWidth="1"/>
    <col min="8189" max="8189" width="7" style="21" customWidth="1"/>
    <col min="8190" max="8190" width="8.42578125" style="21" bestFit="1" customWidth="1"/>
    <col min="8191" max="8199" width="9.28515625" style="21" bestFit="1" customWidth="1"/>
    <col min="8200" max="8200" width="11.42578125" style="21" bestFit="1" customWidth="1"/>
    <col min="8201" max="8201" width="12.7109375" style="21" customWidth="1"/>
    <col min="8202" max="8202" width="5.28515625" style="21" customWidth="1"/>
    <col min="8203" max="8203" width="13.42578125" style="21" customWidth="1"/>
    <col min="8204" max="8204" width="6.140625" style="21" customWidth="1"/>
    <col min="8205" max="8205" width="14.7109375" style="21" customWidth="1"/>
    <col min="8206" max="8206" width="11" style="21" customWidth="1"/>
    <col min="8207" max="8207" width="9.7109375" style="21" customWidth="1"/>
    <col min="8208" max="8430" width="9" style="21" customWidth="1"/>
    <col min="8431" max="8431" width="5.140625" style="21" customWidth="1"/>
    <col min="8432" max="8432" width="17.42578125" style="21" customWidth="1"/>
    <col min="8433" max="8433" width="10.42578125" style="21" customWidth="1"/>
    <col min="8434" max="8434" width="6.5703125" style="21" customWidth="1"/>
    <col min="8435" max="8435" width="8.5703125" style="21"/>
    <col min="8436" max="8436" width="9.85546875" style="21" customWidth="1"/>
    <col min="8437" max="8437" width="8.5703125" style="21"/>
    <col min="8438" max="8438" width="9.85546875" style="21" customWidth="1"/>
    <col min="8439" max="8441" width="8.5703125" style="21"/>
    <col min="8442" max="8442" width="7.85546875" style="21" bestFit="1" customWidth="1"/>
    <col min="8443" max="8443" width="29" style="21" customWidth="1"/>
    <col min="8444" max="8444" width="10" style="21" bestFit="1" customWidth="1"/>
    <col min="8445" max="8445" width="7" style="21" customWidth="1"/>
    <col min="8446" max="8446" width="8.42578125" style="21" bestFit="1" customWidth="1"/>
    <col min="8447" max="8455" width="9.28515625" style="21" bestFit="1" customWidth="1"/>
    <col min="8456" max="8456" width="11.42578125" style="21" bestFit="1" customWidth="1"/>
    <col min="8457" max="8457" width="12.7109375" style="21" customWidth="1"/>
    <col min="8458" max="8458" width="5.28515625" style="21" customWidth="1"/>
    <col min="8459" max="8459" width="13.42578125" style="21" customWidth="1"/>
    <col min="8460" max="8460" width="6.140625" style="21" customWidth="1"/>
    <col min="8461" max="8461" width="14.7109375" style="21" customWidth="1"/>
    <col min="8462" max="8462" width="11" style="21" customWidth="1"/>
    <col min="8463" max="8463" width="9.7109375" style="21" customWidth="1"/>
    <col min="8464" max="8686" width="9" style="21" customWidth="1"/>
    <col min="8687" max="8687" width="5.140625" style="21" customWidth="1"/>
    <col min="8688" max="8688" width="17.42578125" style="21" customWidth="1"/>
    <col min="8689" max="8689" width="10.42578125" style="21" customWidth="1"/>
    <col min="8690" max="8690" width="6.5703125" style="21" customWidth="1"/>
    <col min="8691" max="8691" width="8.5703125" style="21"/>
    <col min="8692" max="8692" width="9.85546875" style="21" customWidth="1"/>
    <col min="8693" max="8693" width="8.5703125" style="21"/>
    <col min="8694" max="8694" width="9.85546875" style="21" customWidth="1"/>
    <col min="8695" max="8697" width="8.5703125" style="21"/>
    <col min="8698" max="8698" width="7.85546875" style="21" bestFit="1" customWidth="1"/>
    <col min="8699" max="8699" width="29" style="21" customWidth="1"/>
    <col min="8700" max="8700" width="10" style="21" bestFit="1" customWidth="1"/>
    <col min="8701" max="8701" width="7" style="21" customWidth="1"/>
    <col min="8702" max="8702" width="8.42578125" style="21" bestFit="1" customWidth="1"/>
    <col min="8703" max="8711" width="9.28515625" style="21" bestFit="1" customWidth="1"/>
    <col min="8712" max="8712" width="11.42578125" style="21" bestFit="1" customWidth="1"/>
    <col min="8713" max="8713" width="12.7109375" style="21" customWidth="1"/>
    <col min="8714" max="8714" width="5.28515625" style="21" customWidth="1"/>
    <col min="8715" max="8715" width="13.42578125" style="21" customWidth="1"/>
    <col min="8716" max="8716" width="6.140625" style="21" customWidth="1"/>
    <col min="8717" max="8717" width="14.7109375" style="21" customWidth="1"/>
    <col min="8718" max="8718" width="11" style="21" customWidth="1"/>
    <col min="8719" max="8719" width="9.7109375" style="21" customWidth="1"/>
    <col min="8720" max="8942" width="9" style="21" customWidth="1"/>
    <col min="8943" max="8943" width="5.140625" style="21" customWidth="1"/>
    <col min="8944" max="8944" width="17.42578125" style="21" customWidth="1"/>
    <col min="8945" max="8945" width="10.42578125" style="21" customWidth="1"/>
    <col min="8946" max="8946" width="6.5703125" style="21" customWidth="1"/>
    <col min="8947" max="8947" width="8.5703125" style="21"/>
    <col min="8948" max="8948" width="9.85546875" style="21" customWidth="1"/>
    <col min="8949" max="8949" width="8.5703125" style="21"/>
    <col min="8950" max="8950" width="9.85546875" style="21" customWidth="1"/>
    <col min="8951" max="8953" width="8.5703125" style="21"/>
    <col min="8954" max="8954" width="7.85546875" style="21" bestFit="1" customWidth="1"/>
    <col min="8955" max="8955" width="29" style="21" customWidth="1"/>
    <col min="8956" max="8956" width="10" style="21" bestFit="1" customWidth="1"/>
    <col min="8957" max="8957" width="7" style="21" customWidth="1"/>
    <col min="8958" max="8958" width="8.42578125" style="21" bestFit="1" customWidth="1"/>
    <col min="8959" max="8967" width="9.28515625" style="21" bestFit="1" customWidth="1"/>
    <col min="8968" max="8968" width="11.42578125" style="21" bestFit="1" customWidth="1"/>
    <col min="8969" max="8969" width="12.7109375" style="21" customWidth="1"/>
    <col min="8970" max="8970" width="5.28515625" style="21" customWidth="1"/>
    <col min="8971" max="8971" width="13.42578125" style="21" customWidth="1"/>
    <col min="8972" max="8972" width="6.140625" style="21" customWidth="1"/>
    <col min="8973" max="8973" width="14.7109375" style="21" customWidth="1"/>
    <col min="8974" max="8974" width="11" style="21" customWidth="1"/>
    <col min="8975" max="8975" width="9.7109375" style="21" customWidth="1"/>
    <col min="8976" max="9198" width="9" style="21" customWidth="1"/>
    <col min="9199" max="9199" width="5.140625" style="21" customWidth="1"/>
    <col min="9200" max="9200" width="17.42578125" style="21" customWidth="1"/>
    <col min="9201" max="9201" width="10.42578125" style="21" customWidth="1"/>
    <col min="9202" max="9202" width="6.5703125" style="21" customWidth="1"/>
    <col min="9203" max="9203" width="8.5703125" style="21"/>
    <col min="9204" max="9204" width="9.85546875" style="21" customWidth="1"/>
    <col min="9205" max="9205" width="8.5703125" style="21"/>
    <col min="9206" max="9206" width="9.85546875" style="21" customWidth="1"/>
    <col min="9207" max="9209" width="8.5703125" style="21"/>
    <col min="9210" max="9210" width="7.85546875" style="21" bestFit="1" customWidth="1"/>
    <col min="9211" max="9211" width="29" style="21" customWidth="1"/>
    <col min="9212" max="9212" width="10" style="21" bestFit="1" customWidth="1"/>
    <col min="9213" max="9213" width="7" style="21" customWidth="1"/>
    <col min="9214" max="9214" width="8.42578125" style="21" bestFit="1" customWidth="1"/>
    <col min="9215" max="9223" width="9.28515625" style="21" bestFit="1" customWidth="1"/>
    <col min="9224" max="9224" width="11.42578125" style="21" bestFit="1" customWidth="1"/>
    <col min="9225" max="9225" width="12.7109375" style="21" customWidth="1"/>
    <col min="9226" max="9226" width="5.28515625" style="21" customWidth="1"/>
    <col min="9227" max="9227" width="13.42578125" style="21" customWidth="1"/>
    <col min="9228" max="9228" width="6.140625" style="21" customWidth="1"/>
    <col min="9229" max="9229" width="14.7109375" style="21" customWidth="1"/>
    <col min="9230" max="9230" width="11" style="21" customWidth="1"/>
    <col min="9231" max="9231" width="9.7109375" style="21" customWidth="1"/>
    <col min="9232" max="9454" width="9" style="21" customWidth="1"/>
    <col min="9455" max="9455" width="5.140625" style="21" customWidth="1"/>
    <col min="9456" max="9456" width="17.42578125" style="21" customWidth="1"/>
    <col min="9457" max="9457" width="10.42578125" style="21" customWidth="1"/>
    <col min="9458" max="9458" width="6.5703125" style="21" customWidth="1"/>
    <col min="9459" max="9459" width="8.5703125" style="21"/>
    <col min="9460" max="9460" width="9.85546875" style="21" customWidth="1"/>
    <col min="9461" max="9461" width="8.5703125" style="21"/>
    <col min="9462" max="9462" width="9.85546875" style="21" customWidth="1"/>
    <col min="9463" max="9465" width="8.5703125" style="21"/>
    <col min="9466" max="9466" width="7.85546875" style="21" bestFit="1" customWidth="1"/>
    <col min="9467" max="9467" width="29" style="21" customWidth="1"/>
    <col min="9468" max="9468" width="10" style="21" bestFit="1" customWidth="1"/>
    <col min="9469" max="9469" width="7" style="21" customWidth="1"/>
    <col min="9470" max="9470" width="8.42578125" style="21" bestFit="1" customWidth="1"/>
    <col min="9471" max="9479" width="9.28515625" style="21" bestFit="1" customWidth="1"/>
    <col min="9480" max="9480" width="11.42578125" style="21" bestFit="1" customWidth="1"/>
    <col min="9481" max="9481" width="12.7109375" style="21" customWidth="1"/>
    <col min="9482" max="9482" width="5.28515625" style="21" customWidth="1"/>
    <col min="9483" max="9483" width="13.42578125" style="21" customWidth="1"/>
    <col min="9484" max="9484" width="6.140625" style="21" customWidth="1"/>
    <col min="9485" max="9485" width="14.7109375" style="21" customWidth="1"/>
    <col min="9486" max="9486" width="11" style="21" customWidth="1"/>
    <col min="9487" max="9487" width="9.7109375" style="21" customWidth="1"/>
    <col min="9488" max="9710" width="9" style="21" customWidth="1"/>
    <col min="9711" max="9711" width="5.140625" style="21" customWidth="1"/>
    <col min="9712" max="9712" width="17.42578125" style="21" customWidth="1"/>
    <col min="9713" max="9713" width="10.42578125" style="21" customWidth="1"/>
    <col min="9714" max="9714" width="6.5703125" style="21" customWidth="1"/>
    <col min="9715" max="9715" width="8.5703125" style="21"/>
    <col min="9716" max="9716" width="9.85546875" style="21" customWidth="1"/>
    <col min="9717" max="9717" width="8.5703125" style="21"/>
    <col min="9718" max="9718" width="9.85546875" style="21" customWidth="1"/>
    <col min="9719" max="9721" width="8.5703125" style="21"/>
    <col min="9722" max="9722" width="7.85546875" style="21" bestFit="1" customWidth="1"/>
    <col min="9723" max="9723" width="29" style="21" customWidth="1"/>
    <col min="9724" max="9724" width="10" style="21" bestFit="1" customWidth="1"/>
    <col min="9725" max="9725" width="7" style="21" customWidth="1"/>
    <col min="9726" max="9726" width="8.42578125" style="21" bestFit="1" customWidth="1"/>
    <col min="9727" max="9735" width="9.28515625" style="21" bestFit="1" customWidth="1"/>
    <col min="9736" max="9736" width="11.42578125" style="21" bestFit="1" customWidth="1"/>
    <col min="9737" max="9737" width="12.7109375" style="21" customWidth="1"/>
    <col min="9738" max="9738" width="5.28515625" style="21" customWidth="1"/>
    <col min="9739" max="9739" width="13.42578125" style="21" customWidth="1"/>
    <col min="9740" max="9740" width="6.140625" style="21" customWidth="1"/>
    <col min="9741" max="9741" width="14.7109375" style="21" customWidth="1"/>
    <col min="9742" max="9742" width="11" style="21" customWidth="1"/>
    <col min="9743" max="9743" width="9.7109375" style="21" customWidth="1"/>
    <col min="9744" max="9966" width="9" style="21" customWidth="1"/>
    <col min="9967" max="9967" width="5.140625" style="21" customWidth="1"/>
    <col min="9968" max="9968" width="17.42578125" style="21" customWidth="1"/>
    <col min="9969" max="9969" width="10.42578125" style="21" customWidth="1"/>
    <col min="9970" max="9970" width="6.5703125" style="21" customWidth="1"/>
    <col min="9971" max="9971" width="8.5703125" style="21"/>
    <col min="9972" max="9972" width="9.85546875" style="21" customWidth="1"/>
    <col min="9973" max="9973" width="8.5703125" style="21"/>
    <col min="9974" max="9974" width="9.85546875" style="21" customWidth="1"/>
    <col min="9975" max="9977" width="8.5703125" style="21"/>
    <col min="9978" max="9978" width="7.85546875" style="21" bestFit="1" customWidth="1"/>
    <col min="9979" max="9979" width="29" style="21" customWidth="1"/>
    <col min="9980" max="9980" width="10" style="21" bestFit="1" customWidth="1"/>
    <col min="9981" max="9981" width="7" style="21" customWidth="1"/>
    <col min="9982" max="9982" width="8.42578125" style="21" bestFit="1" customWidth="1"/>
    <col min="9983" max="9991" width="9.28515625" style="21" bestFit="1" customWidth="1"/>
    <col min="9992" max="9992" width="11.42578125" style="21" bestFit="1" customWidth="1"/>
    <col min="9993" max="9993" width="12.7109375" style="21" customWidth="1"/>
    <col min="9994" max="9994" width="5.28515625" style="21" customWidth="1"/>
    <col min="9995" max="9995" width="13.42578125" style="21" customWidth="1"/>
    <col min="9996" max="9996" width="6.140625" style="21" customWidth="1"/>
    <col min="9997" max="9997" width="14.7109375" style="21" customWidth="1"/>
    <col min="9998" max="9998" width="11" style="21" customWidth="1"/>
    <col min="9999" max="9999" width="9.7109375" style="21" customWidth="1"/>
    <col min="10000" max="10222" width="9" style="21" customWidth="1"/>
    <col min="10223" max="10223" width="5.140625" style="21" customWidth="1"/>
    <col min="10224" max="10224" width="17.42578125" style="21" customWidth="1"/>
    <col min="10225" max="10225" width="10.42578125" style="21" customWidth="1"/>
    <col min="10226" max="10226" width="6.5703125" style="21" customWidth="1"/>
    <col min="10227" max="10227" width="8.5703125" style="21"/>
    <col min="10228" max="10228" width="9.85546875" style="21" customWidth="1"/>
    <col min="10229" max="10229" width="8.5703125" style="21"/>
    <col min="10230" max="10230" width="9.85546875" style="21" customWidth="1"/>
    <col min="10231" max="10233" width="8.5703125" style="21"/>
    <col min="10234" max="10234" width="7.85546875" style="21" bestFit="1" customWidth="1"/>
    <col min="10235" max="10235" width="29" style="21" customWidth="1"/>
    <col min="10236" max="10236" width="10" style="21" bestFit="1" customWidth="1"/>
    <col min="10237" max="10237" width="7" style="21" customWidth="1"/>
    <col min="10238" max="10238" width="8.42578125" style="21" bestFit="1" customWidth="1"/>
    <col min="10239" max="10247" width="9.28515625" style="21" bestFit="1" customWidth="1"/>
    <col min="10248" max="10248" width="11.42578125" style="21" bestFit="1" customWidth="1"/>
    <col min="10249" max="10249" width="12.7109375" style="21" customWidth="1"/>
    <col min="10250" max="10250" width="5.28515625" style="21" customWidth="1"/>
    <col min="10251" max="10251" width="13.42578125" style="21" customWidth="1"/>
    <col min="10252" max="10252" width="6.140625" style="21" customWidth="1"/>
    <col min="10253" max="10253" width="14.7109375" style="21" customWidth="1"/>
    <col min="10254" max="10254" width="11" style="21" customWidth="1"/>
    <col min="10255" max="10255" width="9.7109375" style="21" customWidth="1"/>
    <col min="10256" max="10478" width="9" style="21" customWidth="1"/>
    <col min="10479" max="10479" width="5.140625" style="21" customWidth="1"/>
    <col min="10480" max="10480" width="17.42578125" style="21" customWidth="1"/>
    <col min="10481" max="10481" width="10.42578125" style="21" customWidth="1"/>
    <col min="10482" max="10482" width="6.5703125" style="21" customWidth="1"/>
    <col min="10483" max="10483" width="8.5703125" style="21"/>
    <col min="10484" max="10484" width="9.85546875" style="21" customWidth="1"/>
    <col min="10485" max="10485" width="8.5703125" style="21"/>
    <col min="10486" max="10486" width="9.85546875" style="21" customWidth="1"/>
    <col min="10487" max="10489" width="8.5703125" style="21"/>
    <col min="10490" max="10490" width="7.85546875" style="21" bestFit="1" customWidth="1"/>
    <col min="10491" max="10491" width="29" style="21" customWidth="1"/>
    <col min="10492" max="10492" width="10" style="21" bestFit="1" customWidth="1"/>
    <col min="10493" max="10493" width="7" style="21" customWidth="1"/>
    <col min="10494" max="10494" width="8.42578125" style="21" bestFit="1" customWidth="1"/>
    <col min="10495" max="10503" width="9.28515625" style="21" bestFit="1" customWidth="1"/>
    <col min="10504" max="10504" width="11.42578125" style="21" bestFit="1" customWidth="1"/>
    <col min="10505" max="10505" width="12.7109375" style="21" customWidth="1"/>
    <col min="10506" max="10506" width="5.28515625" style="21" customWidth="1"/>
    <col min="10507" max="10507" width="13.42578125" style="21" customWidth="1"/>
    <col min="10508" max="10508" width="6.140625" style="21" customWidth="1"/>
    <col min="10509" max="10509" width="14.7109375" style="21" customWidth="1"/>
    <col min="10510" max="10510" width="11" style="21" customWidth="1"/>
    <col min="10511" max="10511" width="9.7109375" style="21" customWidth="1"/>
    <col min="10512" max="10734" width="9" style="21" customWidth="1"/>
    <col min="10735" max="10735" width="5.140625" style="21" customWidth="1"/>
    <col min="10736" max="10736" width="17.42578125" style="21" customWidth="1"/>
    <col min="10737" max="10737" width="10.42578125" style="21" customWidth="1"/>
    <col min="10738" max="10738" width="6.5703125" style="21" customWidth="1"/>
    <col min="10739" max="10739" width="8.5703125" style="21"/>
    <col min="10740" max="10740" width="9.85546875" style="21" customWidth="1"/>
    <col min="10741" max="10741" width="8.5703125" style="21"/>
    <col min="10742" max="10742" width="9.85546875" style="21" customWidth="1"/>
    <col min="10743" max="10745" width="8.5703125" style="21"/>
    <col min="10746" max="10746" width="7.85546875" style="21" bestFit="1" customWidth="1"/>
    <col min="10747" max="10747" width="29" style="21" customWidth="1"/>
    <col min="10748" max="10748" width="10" style="21" bestFit="1" customWidth="1"/>
    <col min="10749" max="10749" width="7" style="21" customWidth="1"/>
    <col min="10750" max="10750" width="8.42578125" style="21" bestFit="1" customWidth="1"/>
    <col min="10751" max="10759" width="9.28515625" style="21" bestFit="1" customWidth="1"/>
    <col min="10760" max="10760" width="11.42578125" style="21" bestFit="1" customWidth="1"/>
    <col min="10761" max="10761" width="12.7109375" style="21" customWidth="1"/>
    <col min="10762" max="10762" width="5.28515625" style="21" customWidth="1"/>
    <col min="10763" max="10763" width="13.42578125" style="21" customWidth="1"/>
    <col min="10764" max="10764" width="6.140625" style="21" customWidth="1"/>
    <col min="10765" max="10765" width="14.7109375" style="21" customWidth="1"/>
    <col min="10766" max="10766" width="11" style="21" customWidth="1"/>
    <col min="10767" max="10767" width="9.7109375" style="21" customWidth="1"/>
    <col min="10768" max="10990" width="9" style="21" customWidth="1"/>
    <col min="10991" max="10991" width="5.140625" style="21" customWidth="1"/>
    <col min="10992" max="10992" width="17.42578125" style="21" customWidth="1"/>
    <col min="10993" max="10993" width="10.42578125" style="21" customWidth="1"/>
    <col min="10994" max="10994" width="6.5703125" style="21" customWidth="1"/>
    <col min="10995" max="10995" width="8.5703125" style="21"/>
    <col min="10996" max="10996" width="9.85546875" style="21" customWidth="1"/>
    <col min="10997" max="10997" width="8.5703125" style="21"/>
    <col min="10998" max="10998" width="9.85546875" style="21" customWidth="1"/>
    <col min="10999" max="11001" width="8.5703125" style="21"/>
    <col min="11002" max="11002" width="7.85546875" style="21" bestFit="1" customWidth="1"/>
    <col min="11003" max="11003" width="29" style="21" customWidth="1"/>
    <col min="11004" max="11004" width="10" style="21" bestFit="1" customWidth="1"/>
    <col min="11005" max="11005" width="7" style="21" customWidth="1"/>
    <col min="11006" max="11006" width="8.42578125" style="21" bestFit="1" customWidth="1"/>
    <col min="11007" max="11015" width="9.28515625" style="21" bestFit="1" customWidth="1"/>
    <col min="11016" max="11016" width="11.42578125" style="21" bestFit="1" customWidth="1"/>
    <col min="11017" max="11017" width="12.7109375" style="21" customWidth="1"/>
    <col min="11018" max="11018" width="5.28515625" style="21" customWidth="1"/>
    <col min="11019" max="11019" width="13.42578125" style="21" customWidth="1"/>
    <col min="11020" max="11020" width="6.140625" style="21" customWidth="1"/>
    <col min="11021" max="11021" width="14.7109375" style="21" customWidth="1"/>
    <col min="11022" max="11022" width="11" style="21" customWidth="1"/>
    <col min="11023" max="11023" width="9.7109375" style="21" customWidth="1"/>
    <col min="11024" max="11246" width="9" style="21" customWidth="1"/>
    <col min="11247" max="11247" width="5.140625" style="21" customWidth="1"/>
    <col min="11248" max="11248" width="17.42578125" style="21" customWidth="1"/>
    <col min="11249" max="11249" width="10.42578125" style="21" customWidth="1"/>
    <col min="11250" max="11250" width="6.5703125" style="21" customWidth="1"/>
    <col min="11251" max="11251" width="8.5703125" style="21"/>
    <col min="11252" max="11252" width="9.85546875" style="21" customWidth="1"/>
    <col min="11253" max="11253" width="8.5703125" style="21"/>
    <col min="11254" max="11254" width="9.85546875" style="21" customWidth="1"/>
    <col min="11255" max="11257" width="8.5703125" style="21"/>
    <col min="11258" max="11258" width="7.85546875" style="21" bestFit="1" customWidth="1"/>
    <col min="11259" max="11259" width="29" style="21" customWidth="1"/>
    <col min="11260" max="11260" width="10" style="21" bestFit="1" customWidth="1"/>
    <col min="11261" max="11261" width="7" style="21" customWidth="1"/>
    <col min="11262" max="11262" width="8.42578125" style="21" bestFit="1" customWidth="1"/>
    <col min="11263" max="11271" width="9.28515625" style="21" bestFit="1" customWidth="1"/>
    <col min="11272" max="11272" width="11.42578125" style="21" bestFit="1" customWidth="1"/>
    <col min="11273" max="11273" width="12.7109375" style="21" customWidth="1"/>
    <col min="11274" max="11274" width="5.28515625" style="21" customWidth="1"/>
    <col min="11275" max="11275" width="13.42578125" style="21" customWidth="1"/>
    <col min="11276" max="11276" width="6.140625" style="21" customWidth="1"/>
    <col min="11277" max="11277" width="14.7109375" style="21" customWidth="1"/>
    <col min="11278" max="11278" width="11" style="21" customWidth="1"/>
    <col min="11279" max="11279" width="9.7109375" style="21" customWidth="1"/>
    <col min="11280" max="11502" width="9" style="21" customWidth="1"/>
    <col min="11503" max="11503" width="5.140625" style="21" customWidth="1"/>
    <col min="11504" max="11504" width="17.42578125" style="21" customWidth="1"/>
    <col min="11505" max="11505" width="10.42578125" style="21" customWidth="1"/>
    <col min="11506" max="11506" width="6.5703125" style="21" customWidth="1"/>
    <col min="11507" max="11507" width="8.5703125" style="21"/>
    <col min="11508" max="11508" width="9.85546875" style="21" customWidth="1"/>
    <col min="11509" max="11509" width="8.5703125" style="21"/>
    <col min="11510" max="11510" width="9.85546875" style="21" customWidth="1"/>
    <col min="11511" max="11513" width="8.5703125" style="21"/>
    <col min="11514" max="11514" width="7.85546875" style="21" bestFit="1" customWidth="1"/>
    <col min="11515" max="11515" width="29" style="21" customWidth="1"/>
    <col min="11516" max="11516" width="10" style="21" bestFit="1" customWidth="1"/>
    <col min="11517" max="11517" width="7" style="21" customWidth="1"/>
    <col min="11518" max="11518" width="8.42578125" style="21" bestFit="1" customWidth="1"/>
    <col min="11519" max="11527" width="9.28515625" style="21" bestFit="1" customWidth="1"/>
    <col min="11528" max="11528" width="11.42578125" style="21" bestFit="1" customWidth="1"/>
    <col min="11529" max="11529" width="12.7109375" style="21" customWidth="1"/>
    <col min="11530" max="11530" width="5.28515625" style="21" customWidth="1"/>
    <col min="11531" max="11531" width="13.42578125" style="21" customWidth="1"/>
    <col min="11532" max="11532" width="6.140625" style="21" customWidth="1"/>
    <col min="11533" max="11533" width="14.7109375" style="21" customWidth="1"/>
    <col min="11534" max="11534" width="11" style="21" customWidth="1"/>
    <col min="11535" max="11535" width="9.7109375" style="21" customWidth="1"/>
    <col min="11536" max="11758" width="9" style="21" customWidth="1"/>
    <col min="11759" max="11759" width="5.140625" style="21" customWidth="1"/>
    <col min="11760" max="11760" width="17.42578125" style="21" customWidth="1"/>
    <col min="11761" max="11761" width="10.42578125" style="21" customWidth="1"/>
    <col min="11762" max="11762" width="6.5703125" style="21" customWidth="1"/>
    <col min="11763" max="11763" width="8.5703125" style="21"/>
    <col min="11764" max="11764" width="9.85546875" style="21" customWidth="1"/>
    <col min="11765" max="11765" width="8.5703125" style="21"/>
    <col min="11766" max="11766" width="9.85546875" style="21" customWidth="1"/>
    <col min="11767" max="11769" width="8.5703125" style="21"/>
    <col min="11770" max="11770" width="7.85546875" style="21" bestFit="1" customWidth="1"/>
    <col min="11771" max="11771" width="29" style="21" customWidth="1"/>
    <col min="11772" max="11772" width="10" style="21" bestFit="1" customWidth="1"/>
    <col min="11773" max="11773" width="7" style="21" customWidth="1"/>
    <col min="11774" max="11774" width="8.42578125" style="21" bestFit="1" customWidth="1"/>
    <col min="11775" max="11783" width="9.28515625" style="21" bestFit="1" customWidth="1"/>
    <col min="11784" max="11784" width="11.42578125" style="21" bestFit="1" customWidth="1"/>
    <col min="11785" max="11785" width="12.7109375" style="21" customWidth="1"/>
    <col min="11786" max="11786" width="5.28515625" style="21" customWidth="1"/>
    <col min="11787" max="11787" width="13.42578125" style="21" customWidth="1"/>
    <col min="11788" max="11788" width="6.140625" style="21" customWidth="1"/>
    <col min="11789" max="11789" width="14.7109375" style="21" customWidth="1"/>
    <col min="11790" max="11790" width="11" style="21" customWidth="1"/>
    <col min="11791" max="11791" width="9.7109375" style="21" customWidth="1"/>
    <col min="11792" max="12014" width="9" style="21" customWidth="1"/>
    <col min="12015" max="12015" width="5.140625" style="21" customWidth="1"/>
    <col min="12016" max="12016" width="17.42578125" style="21" customWidth="1"/>
    <col min="12017" max="12017" width="10.42578125" style="21" customWidth="1"/>
    <col min="12018" max="12018" width="6.5703125" style="21" customWidth="1"/>
    <col min="12019" max="12019" width="8.5703125" style="21"/>
    <col min="12020" max="12020" width="9.85546875" style="21" customWidth="1"/>
    <col min="12021" max="12021" width="8.5703125" style="21"/>
    <col min="12022" max="12022" width="9.85546875" style="21" customWidth="1"/>
    <col min="12023" max="12025" width="8.5703125" style="21"/>
    <col min="12026" max="12026" width="7.85546875" style="21" bestFit="1" customWidth="1"/>
    <col min="12027" max="12027" width="29" style="21" customWidth="1"/>
    <col min="12028" max="12028" width="10" style="21" bestFit="1" customWidth="1"/>
    <col min="12029" max="12029" width="7" style="21" customWidth="1"/>
    <col min="12030" max="12030" width="8.42578125" style="21" bestFit="1" customWidth="1"/>
    <col min="12031" max="12039" width="9.28515625" style="21" bestFit="1" customWidth="1"/>
    <col min="12040" max="12040" width="11.42578125" style="21" bestFit="1" customWidth="1"/>
    <col min="12041" max="12041" width="12.7109375" style="21" customWidth="1"/>
    <col min="12042" max="12042" width="5.28515625" style="21" customWidth="1"/>
    <col min="12043" max="12043" width="13.42578125" style="21" customWidth="1"/>
    <col min="12044" max="12044" width="6.140625" style="21" customWidth="1"/>
    <col min="12045" max="12045" width="14.7109375" style="21" customWidth="1"/>
    <col min="12046" max="12046" width="11" style="21" customWidth="1"/>
    <col min="12047" max="12047" width="9.7109375" style="21" customWidth="1"/>
    <col min="12048" max="12270" width="9" style="21" customWidth="1"/>
    <col min="12271" max="12271" width="5.140625" style="21" customWidth="1"/>
    <col min="12272" max="12272" width="17.42578125" style="21" customWidth="1"/>
    <col min="12273" max="12273" width="10.42578125" style="21" customWidth="1"/>
    <col min="12274" max="12274" width="6.5703125" style="21" customWidth="1"/>
    <col min="12275" max="12275" width="8.5703125" style="21"/>
    <col min="12276" max="12276" width="9.85546875" style="21" customWidth="1"/>
    <col min="12277" max="12277" width="8.5703125" style="21"/>
    <col min="12278" max="12278" width="9.85546875" style="21" customWidth="1"/>
    <col min="12279" max="12281" width="8.5703125" style="21"/>
    <col min="12282" max="12282" width="7.85546875" style="21" bestFit="1" customWidth="1"/>
    <col min="12283" max="12283" width="29" style="21" customWidth="1"/>
    <col min="12284" max="12284" width="10" style="21" bestFit="1" customWidth="1"/>
    <col min="12285" max="12285" width="7" style="21" customWidth="1"/>
    <col min="12286" max="12286" width="8.42578125" style="21" bestFit="1" customWidth="1"/>
    <col min="12287" max="12295" width="9.28515625" style="21" bestFit="1" customWidth="1"/>
    <col min="12296" max="12296" width="11.42578125" style="21" bestFit="1" customWidth="1"/>
    <col min="12297" max="12297" width="12.7109375" style="21" customWidth="1"/>
    <col min="12298" max="12298" width="5.28515625" style="21" customWidth="1"/>
    <col min="12299" max="12299" width="13.42578125" style="21" customWidth="1"/>
    <col min="12300" max="12300" width="6.140625" style="21" customWidth="1"/>
    <col min="12301" max="12301" width="14.7109375" style="21" customWidth="1"/>
    <col min="12302" max="12302" width="11" style="21" customWidth="1"/>
    <col min="12303" max="12303" width="9.7109375" style="21" customWidth="1"/>
    <col min="12304" max="12526" width="9" style="21" customWidth="1"/>
    <col min="12527" max="12527" width="5.140625" style="21" customWidth="1"/>
    <col min="12528" max="12528" width="17.42578125" style="21" customWidth="1"/>
    <col min="12529" max="12529" width="10.42578125" style="21" customWidth="1"/>
    <col min="12530" max="12530" width="6.5703125" style="21" customWidth="1"/>
    <col min="12531" max="12531" width="8.5703125" style="21"/>
    <col min="12532" max="12532" width="9.85546875" style="21" customWidth="1"/>
    <col min="12533" max="12533" width="8.5703125" style="21"/>
    <col min="12534" max="12534" width="9.85546875" style="21" customWidth="1"/>
    <col min="12535" max="12537" width="8.5703125" style="21"/>
    <col min="12538" max="12538" width="7.85546875" style="21" bestFit="1" customWidth="1"/>
    <col min="12539" max="12539" width="29" style="21" customWidth="1"/>
    <col min="12540" max="12540" width="10" style="21" bestFit="1" customWidth="1"/>
    <col min="12541" max="12541" width="7" style="21" customWidth="1"/>
    <col min="12542" max="12542" width="8.42578125" style="21" bestFit="1" customWidth="1"/>
    <col min="12543" max="12551" width="9.28515625" style="21" bestFit="1" customWidth="1"/>
    <col min="12552" max="12552" width="11.42578125" style="21" bestFit="1" customWidth="1"/>
    <col min="12553" max="12553" width="12.7109375" style="21" customWidth="1"/>
    <col min="12554" max="12554" width="5.28515625" style="21" customWidth="1"/>
    <col min="12555" max="12555" width="13.42578125" style="21" customWidth="1"/>
    <col min="12556" max="12556" width="6.140625" style="21" customWidth="1"/>
    <col min="12557" max="12557" width="14.7109375" style="21" customWidth="1"/>
    <col min="12558" max="12558" width="11" style="21" customWidth="1"/>
    <col min="12559" max="12559" width="9.7109375" style="21" customWidth="1"/>
    <col min="12560" max="12782" width="9" style="21" customWidth="1"/>
    <col min="12783" max="12783" width="5.140625" style="21" customWidth="1"/>
    <col min="12784" max="12784" width="17.42578125" style="21" customWidth="1"/>
    <col min="12785" max="12785" width="10.42578125" style="21" customWidth="1"/>
    <col min="12786" max="12786" width="6.5703125" style="21" customWidth="1"/>
    <col min="12787" max="12787" width="8.5703125" style="21"/>
    <col min="12788" max="12788" width="9.85546875" style="21" customWidth="1"/>
    <col min="12789" max="12789" width="8.5703125" style="21"/>
    <col min="12790" max="12790" width="9.85546875" style="21" customWidth="1"/>
    <col min="12791" max="12793" width="8.5703125" style="21"/>
    <col min="12794" max="12794" width="7.85546875" style="21" bestFit="1" customWidth="1"/>
    <col min="12795" max="12795" width="29" style="21" customWidth="1"/>
    <col min="12796" max="12796" width="10" style="21" bestFit="1" customWidth="1"/>
    <col min="12797" max="12797" width="7" style="21" customWidth="1"/>
    <col min="12798" max="12798" width="8.42578125" style="21" bestFit="1" customWidth="1"/>
    <col min="12799" max="12807" width="9.28515625" style="21" bestFit="1" customWidth="1"/>
    <col min="12808" max="12808" width="11.42578125" style="21" bestFit="1" customWidth="1"/>
    <col min="12809" max="12809" width="12.7109375" style="21" customWidth="1"/>
    <col min="12810" max="12810" width="5.28515625" style="21" customWidth="1"/>
    <col min="12811" max="12811" width="13.42578125" style="21" customWidth="1"/>
    <col min="12812" max="12812" width="6.140625" style="21" customWidth="1"/>
    <col min="12813" max="12813" width="14.7109375" style="21" customWidth="1"/>
    <col min="12814" max="12814" width="11" style="21" customWidth="1"/>
    <col min="12815" max="12815" width="9.7109375" style="21" customWidth="1"/>
    <col min="12816" max="13038" width="9" style="21" customWidth="1"/>
    <col min="13039" max="13039" width="5.140625" style="21" customWidth="1"/>
    <col min="13040" max="13040" width="17.42578125" style="21" customWidth="1"/>
    <col min="13041" max="13041" width="10.42578125" style="21" customWidth="1"/>
    <col min="13042" max="13042" width="6.5703125" style="21" customWidth="1"/>
    <col min="13043" max="13043" width="8.5703125" style="21"/>
    <col min="13044" max="13044" width="9.85546875" style="21" customWidth="1"/>
    <col min="13045" max="13045" width="8.5703125" style="21"/>
    <col min="13046" max="13046" width="9.85546875" style="21" customWidth="1"/>
    <col min="13047" max="13049" width="8.5703125" style="21"/>
    <col min="13050" max="13050" width="7.85546875" style="21" bestFit="1" customWidth="1"/>
    <col min="13051" max="13051" width="29" style="21" customWidth="1"/>
    <col min="13052" max="13052" width="10" style="21" bestFit="1" customWidth="1"/>
    <col min="13053" max="13053" width="7" style="21" customWidth="1"/>
    <col min="13054" max="13054" width="8.42578125" style="21" bestFit="1" customWidth="1"/>
    <col min="13055" max="13063" width="9.28515625" style="21" bestFit="1" customWidth="1"/>
    <col min="13064" max="13064" width="11.42578125" style="21" bestFit="1" customWidth="1"/>
    <col min="13065" max="13065" width="12.7109375" style="21" customWidth="1"/>
    <col min="13066" max="13066" width="5.28515625" style="21" customWidth="1"/>
    <col min="13067" max="13067" width="13.42578125" style="21" customWidth="1"/>
    <col min="13068" max="13068" width="6.140625" style="21" customWidth="1"/>
    <col min="13069" max="13069" width="14.7109375" style="21" customWidth="1"/>
    <col min="13070" max="13070" width="11" style="21" customWidth="1"/>
    <col min="13071" max="13071" width="9.7109375" style="21" customWidth="1"/>
    <col min="13072" max="13294" width="9" style="21" customWidth="1"/>
    <col min="13295" max="13295" width="5.140625" style="21" customWidth="1"/>
    <col min="13296" max="13296" width="17.42578125" style="21" customWidth="1"/>
    <col min="13297" max="13297" width="10.42578125" style="21" customWidth="1"/>
    <col min="13298" max="13298" width="6.5703125" style="21" customWidth="1"/>
    <col min="13299" max="13299" width="8.5703125" style="21"/>
    <col min="13300" max="13300" width="9.85546875" style="21" customWidth="1"/>
    <col min="13301" max="13301" width="8.5703125" style="21"/>
    <col min="13302" max="13302" width="9.85546875" style="21" customWidth="1"/>
    <col min="13303" max="13305" width="8.5703125" style="21"/>
    <col min="13306" max="13306" width="7.85546875" style="21" bestFit="1" customWidth="1"/>
    <col min="13307" max="13307" width="29" style="21" customWidth="1"/>
    <col min="13308" max="13308" width="10" style="21" bestFit="1" customWidth="1"/>
    <col min="13309" max="13309" width="7" style="21" customWidth="1"/>
    <col min="13310" max="13310" width="8.42578125" style="21" bestFit="1" customWidth="1"/>
    <col min="13311" max="13319" width="9.28515625" style="21" bestFit="1" customWidth="1"/>
    <col min="13320" max="13320" width="11.42578125" style="21" bestFit="1" customWidth="1"/>
    <col min="13321" max="13321" width="12.7109375" style="21" customWidth="1"/>
    <col min="13322" max="13322" width="5.28515625" style="21" customWidth="1"/>
    <col min="13323" max="13323" width="13.42578125" style="21" customWidth="1"/>
    <col min="13324" max="13324" width="6.140625" style="21" customWidth="1"/>
    <col min="13325" max="13325" width="14.7109375" style="21" customWidth="1"/>
    <col min="13326" max="13326" width="11" style="21" customWidth="1"/>
    <col min="13327" max="13327" width="9.7109375" style="21" customWidth="1"/>
    <col min="13328" max="13550" width="9" style="21" customWidth="1"/>
    <col min="13551" max="13551" width="5.140625" style="21" customWidth="1"/>
    <col min="13552" max="13552" width="17.42578125" style="21" customWidth="1"/>
    <col min="13553" max="13553" width="10.42578125" style="21" customWidth="1"/>
    <col min="13554" max="13554" width="6.5703125" style="21" customWidth="1"/>
    <col min="13555" max="13555" width="8.5703125" style="21"/>
    <col min="13556" max="13556" width="9.85546875" style="21" customWidth="1"/>
    <col min="13557" max="13557" width="8.5703125" style="21"/>
    <col min="13558" max="13558" width="9.85546875" style="21" customWidth="1"/>
    <col min="13559" max="13561" width="8.5703125" style="21"/>
    <col min="13562" max="13562" width="7.85546875" style="21" bestFit="1" customWidth="1"/>
    <col min="13563" max="13563" width="29" style="21" customWidth="1"/>
    <col min="13564" max="13564" width="10" style="21" bestFit="1" customWidth="1"/>
    <col min="13565" max="13565" width="7" style="21" customWidth="1"/>
    <col min="13566" max="13566" width="8.42578125" style="21" bestFit="1" customWidth="1"/>
    <col min="13567" max="13575" width="9.28515625" style="21" bestFit="1" customWidth="1"/>
    <col min="13576" max="13576" width="11.42578125" style="21" bestFit="1" customWidth="1"/>
    <col min="13577" max="13577" width="12.7109375" style="21" customWidth="1"/>
    <col min="13578" max="13578" width="5.28515625" style="21" customWidth="1"/>
    <col min="13579" max="13579" width="13.42578125" style="21" customWidth="1"/>
    <col min="13580" max="13580" width="6.140625" style="21" customWidth="1"/>
    <col min="13581" max="13581" width="14.7109375" style="21" customWidth="1"/>
    <col min="13582" max="13582" width="11" style="21" customWidth="1"/>
    <col min="13583" max="13583" width="9.7109375" style="21" customWidth="1"/>
    <col min="13584" max="13806" width="9" style="21" customWidth="1"/>
    <col min="13807" max="13807" width="5.140625" style="21" customWidth="1"/>
    <col min="13808" max="13808" width="17.42578125" style="21" customWidth="1"/>
    <col min="13809" max="13809" width="10.42578125" style="21" customWidth="1"/>
    <col min="13810" max="13810" width="6.5703125" style="21" customWidth="1"/>
    <col min="13811" max="13811" width="8.5703125" style="21"/>
    <col min="13812" max="13812" width="9.85546875" style="21" customWidth="1"/>
    <col min="13813" max="13813" width="8.5703125" style="21"/>
    <col min="13814" max="13814" width="9.85546875" style="21" customWidth="1"/>
    <col min="13815" max="13817" width="8.5703125" style="21"/>
    <col min="13818" max="13818" width="7.85546875" style="21" bestFit="1" customWidth="1"/>
    <col min="13819" max="13819" width="29" style="21" customWidth="1"/>
    <col min="13820" max="13820" width="10" style="21" bestFit="1" customWidth="1"/>
    <col min="13821" max="13821" width="7" style="21" customWidth="1"/>
    <col min="13822" max="13822" width="8.42578125" style="21" bestFit="1" customWidth="1"/>
    <col min="13823" max="13831" width="9.28515625" style="21" bestFit="1" customWidth="1"/>
    <col min="13832" max="13832" width="11.42578125" style="21" bestFit="1" customWidth="1"/>
    <col min="13833" max="13833" width="12.7109375" style="21" customWidth="1"/>
    <col min="13834" max="13834" width="5.28515625" style="21" customWidth="1"/>
    <col min="13835" max="13835" width="13.42578125" style="21" customWidth="1"/>
    <col min="13836" max="13836" width="6.140625" style="21" customWidth="1"/>
    <col min="13837" max="13837" width="14.7109375" style="21" customWidth="1"/>
    <col min="13838" max="13838" width="11" style="21" customWidth="1"/>
    <col min="13839" max="13839" width="9.7109375" style="21" customWidth="1"/>
    <col min="13840" max="14062" width="9" style="21" customWidth="1"/>
    <col min="14063" max="14063" width="5.140625" style="21" customWidth="1"/>
    <col min="14064" max="14064" width="17.42578125" style="21" customWidth="1"/>
    <col min="14065" max="14065" width="10.42578125" style="21" customWidth="1"/>
    <col min="14066" max="14066" width="6.5703125" style="21" customWidth="1"/>
    <col min="14067" max="14067" width="8.5703125" style="21"/>
    <col min="14068" max="14068" width="9.85546875" style="21" customWidth="1"/>
    <col min="14069" max="14069" width="8.5703125" style="21"/>
    <col min="14070" max="14070" width="9.85546875" style="21" customWidth="1"/>
    <col min="14071" max="14073" width="8.5703125" style="21"/>
    <col min="14074" max="14074" width="7.85546875" style="21" bestFit="1" customWidth="1"/>
    <col min="14075" max="14075" width="29" style="21" customWidth="1"/>
    <col min="14076" max="14076" width="10" style="21" bestFit="1" customWidth="1"/>
    <col min="14077" max="14077" width="7" style="21" customWidth="1"/>
    <col min="14078" max="14078" width="8.42578125" style="21" bestFit="1" customWidth="1"/>
    <col min="14079" max="14087" width="9.28515625" style="21" bestFit="1" customWidth="1"/>
    <col min="14088" max="14088" width="11.42578125" style="21" bestFit="1" customWidth="1"/>
    <col min="14089" max="14089" width="12.7109375" style="21" customWidth="1"/>
    <col min="14090" max="14090" width="5.28515625" style="21" customWidth="1"/>
    <col min="14091" max="14091" width="13.42578125" style="21" customWidth="1"/>
    <col min="14092" max="14092" width="6.140625" style="21" customWidth="1"/>
    <col min="14093" max="14093" width="14.7109375" style="21" customWidth="1"/>
    <col min="14094" max="14094" width="11" style="21" customWidth="1"/>
    <col min="14095" max="14095" width="9.7109375" style="21" customWidth="1"/>
    <col min="14096" max="14318" width="9" style="21" customWidth="1"/>
    <col min="14319" max="14319" width="5.140625" style="21" customWidth="1"/>
    <col min="14320" max="14320" width="17.42578125" style="21" customWidth="1"/>
    <col min="14321" max="14321" width="10.42578125" style="21" customWidth="1"/>
    <col min="14322" max="14322" width="6.5703125" style="21" customWidth="1"/>
    <col min="14323" max="14323" width="8.5703125" style="21"/>
    <col min="14324" max="14324" width="9.85546875" style="21" customWidth="1"/>
    <col min="14325" max="14325" width="8.5703125" style="21"/>
    <col min="14326" max="14326" width="9.85546875" style="21" customWidth="1"/>
    <col min="14327" max="14329" width="8.5703125" style="21"/>
    <col min="14330" max="14330" width="7.85546875" style="21" bestFit="1" customWidth="1"/>
    <col min="14331" max="14331" width="29" style="21" customWidth="1"/>
    <col min="14332" max="14332" width="10" style="21" bestFit="1" customWidth="1"/>
    <col min="14333" max="14333" width="7" style="21" customWidth="1"/>
    <col min="14334" max="14334" width="8.42578125" style="21" bestFit="1" customWidth="1"/>
    <col min="14335" max="14343" width="9.28515625" style="21" bestFit="1" customWidth="1"/>
    <col min="14344" max="14344" width="11.42578125" style="21" bestFit="1" customWidth="1"/>
    <col min="14345" max="14345" width="12.7109375" style="21" customWidth="1"/>
    <col min="14346" max="14346" width="5.28515625" style="21" customWidth="1"/>
    <col min="14347" max="14347" width="13.42578125" style="21" customWidth="1"/>
    <col min="14348" max="14348" width="6.140625" style="21" customWidth="1"/>
    <col min="14349" max="14349" width="14.7109375" style="21" customWidth="1"/>
    <col min="14350" max="14350" width="11" style="21" customWidth="1"/>
    <col min="14351" max="14351" width="9.7109375" style="21" customWidth="1"/>
    <col min="14352" max="14574" width="9" style="21" customWidth="1"/>
    <col min="14575" max="14575" width="5.140625" style="21" customWidth="1"/>
    <col min="14576" max="14576" width="17.42578125" style="21" customWidth="1"/>
    <col min="14577" max="14577" width="10.42578125" style="21" customWidth="1"/>
    <col min="14578" max="14578" width="6.5703125" style="21" customWidth="1"/>
    <col min="14579" max="14579" width="8.5703125" style="21"/>
    <col min="14580" max="14580" width="9.85546875" style="21" customWidth="1"/>
    <col min="14581" max="14581" width="8.5703125" style="21"/>
    <col min="14582" max="14582" width="9.85546875" style="21" customWidth="1"/>
    <col min="14583" max="14585" width="8.5703125" style="21"/>
    <col min="14586" max="14586" width="7.85546875" style="21" bestFit="1" customWidth="1"/>
    <col min="14587" max="14587" width="29" style="21" customWidth="1"/>
    <col min="14588" max="14588" width="10" style="21" bestFit="1" customWidth="1"/>
    <col min="14589" max="14589" width="7" style="21" customWidth="1"/>
    <col min="14590" max="14590" width="8.42578125" style="21" bestFit="1" customWidth="1"/>
    <col min="14591" max="14599" width="9.28515625" style="21" bestFit="1" customWidth="1"/>
    <col min="14600" max="14600" width="11.42578125" style="21" bestFit="1" customWidth="1"/>
    <col min="14601" max="14601" width="12.7109375" style="21" customWidth="1"/>
    <col min="14602" max="14602" width="5.28515625" style="21" customWidth="1"/>
    <col min="14603" max="14603" width="13.42578125" style="21" customWidth="1"/>
    <col min="14604" max="14604" width="6.140625" style="21" customWidth="1"/>
    <col min="14605" max="14605" width="14.7109375" style="21" customWidth="1"/>
    <col min="14606" max="14606" width="11" style="21" customWidth="1"/>
    <col min="14607" max="14607" width="9.7109375" style="21" customWidth="1"/>
    <col min="14608" max="14830" width="9" style="21" customWidth="1"/>
    <col min="14831" max="14831" width="5.140625" style="21" customWidth="1"/>
    <col min="14832" max="14832" width="17.42578125" style="21" customWidth="1"/>
    <col min="14833" max="14833" width="10.42578125" style="21" customWidth="1"/>
    <col min="14834" max="14834" width="6.5703125" style="21" customWidth="1"/>
    <col min="14835" max="14835" width="8.5703125" style="21"/>
    <col min="14836" max="14836" width="9.85546875" style="21" customWidth="1"/>
    <col min="14837" max="14837" width="8.5703125" style="21"/>
    <col min="14838" max="14838" width="9.85546875" style="21" customWidth="1"/>
    <col min="14839" max="14841" width="8.5703125" style="21"/>
    <col min="14842" max="14842" width="7.85546875" style="21" bestFit="1" customWidth="1"/>
    <col min="14843" max="14843" width="29" style="21" customWidth="1"/>
    <col min="14844" max="14844" width="10" style="21" bestFit="1" customWidth="1"/>
    <col min="14845" max="14845" width="7" style="21" customWidth="1"/>
    <col min="14846" max="14846" width="8.42578125" style="21" bestFit="1" customWidth="1"/>
    <col min="14847" max="14855" width="9.28515625" style="21" bestFit="1" customWidth="1"/>
    <col min="14856" max="14856" width="11.42578125" style="21" bestFit="1" customWidth="1"/>
    <col min="14857" max="14857" width="12.7109375" style="21" customWidth="1"/>
    <col min="14858" max="14858" width="5.28515625" style="21" customWidth="1"/>
    <col min="14859" max="14859" width="13.42578125" style="21" customWidth="1"/>
    <col min="14860" max="14860" width="6.140625" style="21" customWidth="1"/>
    <col min="14861" max="14861" width="14.7109375" style="21" customWidth="1"/>
    <col min="14862" max="14862" width="11" style="21" customWidth="1"/>
    <col min="14863" max="14863" width="9.7109375" style="21" customWidth="1"/>
    <col min="14864" max="15086" width="9" style="21" customWidth="1"/>
    <col min="15087" max="15087" width="5.140625" style="21" customWidth="1"/>
    <col min="15088" max="15088" width="17.42578125" style="21" customWidth="1"/>
    <col min="15089" max="15089" width="10.42578125" style="21" customWidth="1"/>
    <col min="15090" max="15090" width="6.5703125" style="21" customWidth="1"/>
    <col min="15091" max="15091" width="8.5703125" style="21"/>
    <col min="15092" max="15092" width="9.85546875" style="21" customWidth="1"/>
    <col min="15093" max="15093" width="8.5703125" style="21"/>
    <col min="15094" max="15094" width="9.85546875" style="21" customWidth="1"/>
    <col min="15095" max="15097" width="8.5703125" style="21"/>
    <col min="15098" max="15098" width="7.85546875" style="21" bestFit="1" customWidth="1"/>
    <col min="15099" max="15099" width="29" style="21" customWidth="1"/>
    <col min="15100" max="15100" width="10" style="21" bestFit="1" customWidth="1"/>
    <col min="15101" max="15101" width="7" style="21" customWidth="1"/>
    <col min="15102" max="15102" width="8.42578125" style="21" bestFit="1" customWidth="1"/>
    <col min="15103" max="15111" width="9.28515625" style="21" bestFit="1" customWidth="1"/>
    <col min="15112" max="15112" width="11.42578125" style="21" bestFit="1" customWidth="1"/>
    <col min="15113" max="15113" width="12.7109375" style="21" customWidth="1"/>
    <col min="15114" max="15114" width="5.28515625" style="21" customWidth="1"/>
    <col min="15115" max="15115" width="13.42578125" style="21" customWidth="1"/>
    <col min="15116" max="15116" width="6.140625" style="21" customWidth="1"/>
    <col min="15117" max="15117" width="14.7109375" style="21" customWidth="1"/>
    <col min="15118" max="15118" width="11" style="21" customWidth="1"/>
    <col min="15119" max="15119" width="9.7109375" style="21" customWidth="1"/>
    <col min="15120" max="15342" width="9" style="21" customWidth="1"/>
    <col min="15343" max="15343" width="5.140625" style="21" customWidth="1"/>
    <col min="15344" max="15344" width="17.42578125" style="21" customWidth="1"/>
    <col min="15345" max="15345" width="10.42578125" style="21" customWidth="1"/>
    <col min="15346" max="15346" width="6.5703125" style="21" customWidth="1"/>
    <col min="15347" max="15347" width="8.5703125" style="21"/>
    <col min="15348" max="15348" width="9.85546875" style="21" customWidth="1"/>
    <col min="15349" max="15349" width="8.5703125" style="21"/>
    <col min="15350" max="15350" width="9.85546875" style="21" customWidth="1"/>
    <col min="15351" max="15353" width="8.5703125" style="21"/>
    <col min="15354" max="15354" width="7.85546875" style="21" bestFit="1" customWidth="1"/>
    <col min="15355" max="15355" width="29" style="21" customWidth="1"/>
    <col min="15356" max="15356" width="10" style="21" bestFit="1" customWidth="1"/>
    <col min="15357" max="15357" width="7" style="21" customWidth="1"/>
    <col min="15358" max="15358" width="8.42578125" style="21" bestFit="1" customWidth="1"/>
    <col min="15359" max="15367" width="9.28515625" style="21" bestFit="1" customWidth="1"/>
    <col min="15368" max="15368" width="11.42578125" style="21" bestFit="1" customWidth="1"/>
    <col min="15369" max="15369" width="12.7109375" style="21" customWidth="1"/>
    <col min="15370" max="15370" width="5.28515625" style="21" customWidth="1"/>
    <col min="15371" max="15371" width="13.42578125" style="21" customWidth="1"/>
    <col min="15372" max="15372" width="6.140625" style="21" customWidth="1"/>
    <col min="15373" max="15373" width="14.7109375" style="21" customWidth="1"/>
    <col min="15374" max="15374" width="11" style="21" customWidth="1"/>
    <col min="15375" max="15375" width="9.7109375" style="21" customWidth="1"/>
    <col min="15376" max="15598" width="9" style="21" customWidth="1"/>
    <col min="15599" max="15599" width="5.140625" style="21" customWidth="1"/>
    <col min="15600" max="15600" width="17.42578125" style="21" customWidth="1"/>
    <col min="15601" max="15601" width="10.42578125" style="21" customWidth="1"/>
    <col min="15602" max="15602" width="6.5703125" style="21" customWidth="1"/>
    <col min="15603" max="15603" width="8.5703125" style="21"/>
    <col min="15604" max="15604" width="9.85546875" style="21" customWidth="1"/>
    <col min="15605" max="15605" width="8.5703125" style="21"/>
    <col min="15606" max="15606" width="9.85546875" style="21" customWidth="1"/>
    <col min="15607" max="15609" width="8.5703125" style="21"/>
    <col min="15610" max="15610" width="7.85546875" style="21" bestFit="1" customWidth="1"/>
    <col min="15611" max="15611" width="29" style="21" customWidth="1"/>
    <col min="15612" max="15612" width="10" style="21" bestFit="1" customWidth="1"/>
    <col min="15613" max="15613" width="7" style="21" customWidth="1"/>
    <col min="15614" max="15614" width="8.42578125" style="21" bestFit="1" customWidth="1"/>
    <col min="15615" max="15623" width="9.28515625" style="21" bestFit="1" customWidth="1"/>
    <col min="15624" max="15624" width="11.42578125" style="21" bestFit="1" customWidth="1"/>
    <col min="15625" max="15625" width="12.7109375" style="21" customWidth="1"/>
    <col min="15626" max="15626" width="5.28515625" style="21" customWidth="1"/>
    <col min="15627" max="15627" width="13.42578125" style="21" customWidth="1"/>
    <col min="15628" max="15628" width="6.140625" style="21" customWidth="1"/>
    <col min="15629" max="15629" width="14.7109375" style="21" customWidth="1"/>
    <col min="15630" max="15630" width="11" style="21" customWidth="1"/>
    <col min="15631" max="15631" width="9.7109375" style="21" customWidth="1"/>
    <col min="15632" max="15854" width="9" style="21" customWidth="1"/>
    <col min="15855" max="15855" width="5.140625" style="21" customWidth="1"/>
    <col min="15856" max="15856" width="17.42578125" style="21" customWidth="1"/>
    <col min="15857" max="15857" width="10.42578125" style="21" customWidth="1"/>
    <col min="15858" max="15858" width="6.5703125" style="21" customWidth="1"/>
    <col min="15859" max="15859" width="8.5703125" style="21"/>
    <col min="15860" max="15860" width="9.85546875" style="21" customWidth="1"/>
    <col min="15861" max="15861" width="8.5703125" style="21"/>
    <col min="15862" max="15862" width="9.85546875" style="21" customWidth="1"/>
    <col min="15863" max="15865" width="8.5703125" style="21"/>
    <col min="15866" max="15866" width="7.85546875" style="21" bestFit="1" customWidth="1"/>
    <col min="15867" max="15867" width="29" style="21" customWidth="1"/>
    <col min="15868" max="15868" width="10" style="21" bestFit="1" customWidth="1"/>
    <col min="15869" max="15869" width="7" style="21" customWidth="1"/>
    <col min="15870" max="15870" width="8.42578125" style="21" bestFit="1" customWidth="1"/>
    <col min="15871" max="15879" width="9.28515625" style="21" bestFit="1" customWidth="1"/>
    <col min="15880" max="15880" width="11.42578125" style="21" bestFit="1" customWidth="1"/>
    <col min="15881" max="15881" width="12.7109375" style="21" customWidth="1"/>
    <col min="15882" max="15882" width="5.28515625" style="21" customWidth="1"/>
    <col min="15883" max="15883" width="13.42578125" style="21" customWidth="1"/>
    <col min="15884" max="15884" width="6.140625" style="21" customWidth="1"/>
    <col min="15885" max="15885" width="14.7109375" style="21" customWidth="1"/>
    <col min="15886" max="15886" width="11" style="21" customWidth="1"/>
    <col min="15887" max="15887" width="9.7109375" style="21" customWidth="1"/>
    <col min="15888" max="16110" width="9" style="21" customWidth="1"/>
    <col min="16111" max="16111" width="5.140625" style="21" customWidth="1"/>
    <col min="16112" max="16112" width="17.42578125" style="21" customWidth="1"/>
    <col min="16113" max="16113" width="10.42578125" style="21" customWidth="1"/>
    <col min="16114" max="16114" width="6.5703125" style="21" customWidth="1"/>
    <col min="16115" max="16115" width="8.5703125" style="21"/>
    <col min="16116" max="16116" width="9.85546875" style="21" customWidth="1"/>
    <col min="16117" max="16117" width="8.5703125" style="21"/>
    <col min="16118" max="16118" width="9.85546875" style="21" customWidth="1"/>
    <col min="16119" max="16121" width="8.5703125" style="21"/>
    <col min="16122" max="16122" width="7.85546875" style="21" bestFit="1" customWidth="1"/>
    <col min="16123" max="16123" width="29" style="21" customWidth="1"/>
    <col min="16124" max="16124" width="10" style="21" bestFit="1" customWidth="1"/>
    <col min="16125" max="16125" width="7" style="21" customWidth="1"/>
    <col min="16126" max="16126" width="8.42578125" style="21" bestFit="1" customWidth="1"/>
    <col min="16127" max="16135" width="9.28515625" style="21" bestFit="1" customWidth="1"/>
    <col min="16136" max="16136" width="11.42578125" style="21" bestFit="1" customWidth="1"/>
    <col min="16137" max="16137" width="12.7109375" style="21" customWidth="1"/>
    <col min="16138" max="16138" width="5.28515625" style="21" customWidth="1"/>
    <col min="16139" max="16139" width="13.42578125" style="21" customWidth="1"/>
    <col min="16140" max="16140" width="6.140625" style="21" customWidth="1"/>
    <col min="16141" max="16141" width="14.7109375" style="21" customWidth="1"/>
    <col min="16142" max="16142" width="11" style="21" customWidth="1"/>
    <col min="16143" max="16143" width="9.7109375" style="21" customWidth="1"/>
    <col min="16144" max="16366" width="9" style="21" customWidth="1"/>
    <col min="16367" max="16367" width="5.140625" style="21" customWidth="1"/>
    <col min="16368" max="16368" width="17.42578125" style="21" customWidth="1"/>
    <col min="16369" max="16369" width="10.42578125" style="21" customWidth="1"/>
    <col min="16370" max="16370" width="6.5703125" style="21" customWidth="1"/>
    <col min="16371" max="16371" width="8.5703125" style="21"/>
    <col min="16372" max="16372" width="9.85546875" style="21" customWidth="1"/>
    <col min="16373" max="16373" width="8.5703125" style="21"/>
    <col min="16374" max="16374" width="9.85546875" style="21" customWidth="1"/>
    <col min="16375" max="16384" width="8.5703125" style="21"/>
  </cols>
  <sheetData>
    <row r="1" spans="1:15" ht="22.5" customHeight="1" x14ac:dyDescent="0.2">
      <c r="A1" s="225" t="s">
        <v>41</v>
      </c>
      <c r="B1" s="225"/>
      <c r="C1" s="225"/>
      <c r="D1" s="225"/>
      <c r="E1" s="225"/>
      <c r="F1" s="225"/>
      <c r="G1" s="225"/>
      <c r="H1" s="225"/>
      <c r="J1" s="17"/>
    </row>
    <row r="2" spans="1:15" ht="21.75" customHeight="1" x14ac:dyDescent="0.2">
      <c r="A2" s="226" t="s">
        <v>42</v>
      </c>
      <c r="B2" s="226"/>
      <c r="C2" s="226"/>
      <c r="D2" s="226"/>
      <c r="E2" s="226"/>
      <c r="F2" s="226"/>
      <c r="G2" s="226"/>
      <c r="H2" s="226"/>
      <c r="J2" s="17"/>
    </row>
    <row r="3" spans="1:15" ht="18.75" customHeight="1" x14ac:dyDescent="0.2">
      <c r="A3" s="227" t="s">
        <v>43</v>
      </c>
      <c r="B3" s="227"/>
      <c r="C3" s="227"/>
      <c r="D3" s="227"/>
      <c r="E3" s="227"/>
      <c r="F3" s="227"/>
      <c r="G3" s="227"/>
      <c r="H3" s="227"/>
    </row>
    <row r="4" spans="1:15" ht="15" x14ac:dyDescent="0.2">
      <c r="A4" s="228" t="s">
        <v>38</v>
      </c>
      <c r="B4" s="228"/>
      <c r="C4" s="228"/>
      <c r="D4" s="228"/>
      <c r="E4" s="228"/>
      <c r="F4" s="228"/>
      <c r="G4" s="228"/>
      <c r="H4" s="228"/>
      <c r="I4" s="22"/>
      <c r="J4" s="23"/>
    </row>
    <row r="5" spans="1:15" ht="36.75" customHeight="1" x14ac:dyDescent="0.2">
      <c r="A5" s="219" t="str">
        <f>PLANILHA!A5</f>
        <v>OBRA: SERVIÇOS COMPLEMENTARES NAS RUAS: BARÃO DE SÃO MARCELINO, DR. ROMUALDO E PAULA LIMA - BAIRRO: SÃO MATEUS/ CENTRO</v>
      </c>
      <c r="B5" s="220"/>
      <c r="C5" s="220"/>
      <c r="D5" s="220"/>
      <c r="E5" s="220"/>
      <c r="F5" s="220"/>
      <c r="G5" s="220"/>
      <c r="H5" s="53" t="s">
        <v>188</v>
      </c>
      <c r="I5" s="24"/>
      <c r="J5" s="25"/>
      <c r="K5" s="26"/>
      <c r="N5" s="27"/>
    </row>
    <row r="6" spans="1:15" s="167" customFormat="1" ht="14.25" customHeight="1" x14ac:dyDescent="0.2">
      <c r="A6" s="161" t="s">
        <v>5</v>
      </c>
      <c r="B6" s="161" t="s">
        <v>18</v>
      </c>
      <c r="C6" s="161" t="s">
        <v>19</v>
      </c>
      <c r="D6" s="161" t="s">
        <v>20</v>
      </c>
      <c r="E6" s="162" t="s">
        <v>21</v>
      </c>
      <c r="F6" s="162" t="s">
        <v>22</v>
      </c>
      <c r="G6" s="162" t="s">
        <v>23</v>
      </c>
      <c r="H6" s="163" t="s">
        <v>24</v>
      </c>
      <c r="I6" s="164"/>
      <c r="J6" s="165"/>
      <c r="K6" s="166"/>
      <c r="L6" s="166"/>
      <c r="M6" s="166"/>
      <c r="N6" s="165"/>
      <c r="O6" s="165"/>
    </row>
    <row r="7" spans="1:15" s="142" customFormat="1" ht="14.65" customHeight="1" x14ac:dyDescent="0.2">
      <c r="A7" s="222">
        <f>PLANILHA!A10</f>
        <v>1</v>
      </c>
      <c r="B7" s="223" t="str">
        <f>PLANILHA!C10</f>
        <v>META 1 - RUA BARÃO DE SÃO MARCELINO</v>
      </c>
      <c r="C7" s="224" t="s">
        <v>25</v>
      </c>
      <c r="D7" s="224"/>
      <c r="E7" s="168"/>
      <c r="F7" s="169"/>
      <c r="G7" s="169"/>
      <c r="H7" s="139"/>
      <c r="I7" s="140"/>
      <c r="J7" s="25"/>
      <c r="K7" s="25"/>
      <c r="L7" s="18"/>
      <c r="M7" s="19"/>
      <c r="N7" s="141"/>
      <c r="O7" s="141"/>
    </row>
    <row r="8" spans="1:15" s="142" customFormat="1" x14ac:dyDescent="0.2">
      <c r="A8" s="222"/>
      <c r="B8" s="223"/>
      <c r="C8" s="143">
        <f>C9/C$16</f>
        <v>0.31030767027780787</v>
      </c>
      <c r="D8" s="144" t="s">
        <v>26</v>
      </c>
      <c r="E8" s="170">
        <v>1</v>
      </c>
      <c r="F8" s="170"/>
      <c r="G8" s="170"/>
      <c r="H8" s="145">
        <f>SUM(E8:G8)</f>
        <v>1</v>
      </c>
      <c r="I8" s="146"/>
      <c r="J8" s="28"/>
      <c r="K8" s="25"/>
      <c r="L8" s="18"/>
      <c r="M8" s="19"/>
      <c r="N8" s="141"/>
      <c r="O8" s="141"/>
    </row>
    <row r="9" spans="1:15" s="142" customFormat="1" x14ac:dyDescent="0.2">
      <c r="A9" s="222"/>
      <c r="B9" s="223"/>
      <c r="C9" s="147">
        <f>PLANILHA!H10</f>
        <v>126100.06</v>
      </c>
      <c r="D9" s="144" t="s">
        <v>27</v>
      </c>
      <c r="E9" s="171">
        <f>($C$9)*E8</f>
        <v>126100.06</v>
      </c>
      <c r="F9" s="171"/>
      <c r="G9" s="171"/>
      <c r="H9" s="147">
        <f>E9+F9+G9</f>
        <v>126100.06</v>
      </c>
      <c r="I9" s="148"/>
      <c r="J9" s="25"/>
      <c r="K9" s="25"/>
      <c r="L9" s="18"/>
      <c r="M9" s="29"/>
      <c r="N9" s="149"/>
      <c r="O9" s="150"/>
    </row>
    <row r="10" spans="1:15" s="142" customFormat="1" ht="14.65" customHeight="1" x14ac:dyDescent="0.2">
      <c r="A10" s="222">
        <f>PLANILHA!A31</f>
        <v>2</v>
      </c>
      <c r="B10" s="223" t="str">
        <f>PLANILHA!C31</f>
        <v>META 2 - RUA DR. ROMUALDO</v>
      </c>
      <c r="C10" s="224" t="s">
        <v>25</v>
      </c>
      <c r="D10" s="224"/>
      <c r="E10" s="169"/>
      <c r="F10" s="168"/>
      <c r="G10" s="169"/>
      <c r="H10" s="139"/>
      <c r="I10" s="140"/>
      <c r="J10" s="25"/>
      <c r="K10" s="25"/>
      <c r="L10" s="18"/>
      <c r="M10" s="19"/>
      <c r="N10" s="141"/>
      <c r="O10" s="141"/>
    </row>
    <row r="11" spans="1:15" s="142" customFormat="1" x14ac:dyDescent="0.2">
      <c r="A11" s="222"/>
      <c r="B11" s="223"/>
      <c r="C11" s="143">
        <f>C12/C$16</f>
        <v>0.43056891328410757</v>
      </c>
      <c r="D11" s="144" t="s">
        <v>26</v>
      </c>
      <c r="E11" s="170"/>
      <c r="F11" s="170">
        <v>1</v>
      </c>
      <c r="G11" s="170"/>
      <c r="H11" s="145">
        <f>SUM(E11:G11)</f>
        <v>1</v>
      </c>
      <c r="I11" s="146"/>
      <c r="J11" s="28"/>
      <c r="K11" s="25"/>
      <c r="L11" s="18"/>
      <c r="M11" s="19"/>
      <c r="N11" s="141"/>
      <c r="O11" s="141"/>
    </row>
    <row r="12" spans="1:15" s="142" customFormat="1" x14ac:dyDescent="0.2">
      <c r="A12" s="222"/>
      <c r="B12" s="223"/>
      <c r="C12" s="147">
        <f>PLANILHA!H31</f>
        <v>174970.75000000003</v>
      </c>
      <c r="D12" s="144" t="s">
        <v>27</v>
      </c>
      <c r="E12" s="171"/>
      <c r="F12" s="171">
        <f t="shared" ref="F12" si="0">($C$12)*F11</f>
        <v>174970.75000000003</v>
      </c>
      <c r="G12" s="171"/>
      <c r="H12" s="147">
        <f>E12+F12+G12</f>
        <v>174970.75000000003</v>
      </c>
      <c r="I12" s="148"/>
      <c r="J12" s="25"/>
      <c r="K12" s="25"/>
      <c r="L12" s="18"/>
      <c r="M12" s="29"/>
      <c r="N12" s="149"/>
      <c r="O12" s="150"/>
    </row>
    <row r="13" spans="1:15" s="142" customFormat="1" ht="14.65" customHeight="1" x14ac:dyDescent="0.2">
      <c r="A13" s="222">
        <f>PLANILHA!A52</f>
        <v>3</v>
      </c>
      <c r="B13" s="223" t="str">
        <f>PLANILHA!C52</f>
        <v>META 3 - RUA PAULA LIMA</v>
      </c>
      <c r="C13" s="224" t="s">
        <v>25</v>
      </c>
      <c r="D13" s="224"/>
      <c r="E13" s="169"/>
      <c r="F13" s="169"/>
      <c r="G13" s="168"/>
      <c r="H13" s="139"/>
      <c r="I13" s="140"/>
      <c r="J13" s="25"/>
      <c r="K13" s="25"/>
      <c r="L13" s="18"/>
      <c r="M13" s="19"/>
      <c r="N13" s="141"/>
      <c r="O13" s="141"/>
    </row>
    <row r="14" spans="1:15" s="142" customFormat="1" x14ac:dyDescent="0.2">
      <c r="A14" s="222"/>
      <c r="B14" s="223"/>
      <c r="C14" s="143">
        <f>C15/C$16</f>
        <v>0.25912341643808451</v>
      </c>
      <c r="D14" s="144" t="s">
        <v>26</v>
      </c>
      <c r="E14" s="170"/>
      <c r="F14" s="170"/>
      <c r="G14" s="170">
        <v>1</v>
      </c>
      <c r="H14" s="145">
        <f>SUM(E14:G14)</f>
        <v>1</v>
      </c>
      <c r="I14" s="146"/>
      <c r="J14" s="28"/>
      <c r="K14" s="25"/>
      <c r="L14" s="18"/>
      <c r="M14" s="19"/>
      <c r="N14" s="141"/>
      <c r="O14" s="141"/>
    </row>
    <row r="15" spans="1:15" s="142" customFormat="1" x14ac:dyDescent="0.2">
      <c r="A15" s="222"/>
      <c r="B15" s="223"/>
      <c r="C15" s="147">
        <f>PLANILHA!H52</f>
        <v>105300.26000000001</v>
      </c>
      <c r="D15" s="144" t="s">
        <v>27</v>
      </c>
      <c r="E15" s="171"/>
      <c r="F15" s="171"/>
      <c r="G15" s="171">
        <f t="shared" ref="G15" si="1">($C$15)*G14</f>
        <v>105300.26000000001</v>
      </c>
      <c r="H15" s="147">
        <f>E15+F15+G15</f>
        <v>105300.26000000001</v>
      </c>
      <c r="I15" s="148"/>
      <c r="J15" s="25"/>
      <c r="K15" s="25"/>
      <c r="L15" s="18"/>
      <c r="M15" s="29"/>
      <c r="N15" s="149"/>
      <c r="O15" s="150"/>
    </row>
    <row r="16" spans="1:15" s="142" customFormat="1" ht="14.65" customHeight="1" x14ac:dyDescent="0.2">
      <c r="A16" s="221" t="s">
        <v>28</v>
      </c>
      <c r="B16" s="221"/>
      <c r="C16" s="151">
        <f>C9+C12+C15</f>
        <v>406371.07000000007</v>
      </c>
      <c r="D16" s="152">
        <f>C8+C11+C14</f>
        <v>1</v>
      </c>
      <c r="E16" s="153">
        <f>E9+E12+E15</f>
        <v>126100.06</v>
      </c>
      <c r="F16" s="153">
        <f t="shared" ref="F16:G16" si="2">F9+F12+F15</f>
        <v>174970.75000000003</v>
      </c>
      <c r="G16" s="153">
        <f t="shared" si="2"/>
        <v>105300.26000000001</v>
      </c>
      <c r="H16" s="153">
        <f>H9+H12+H15</f>
        <v>406371.07000000007</v>
      </c>
      <c r="I16" s="154">
        <f>E16+F16+G16</f>
        <v>406371.07000000007</v>
      </c>
      <c r="J16" s="30"/>
      <c r="K16" s="25"/>
      <c r="L16" s="18"/>
      <c r="M16" s="155"/>
      <c r="N16" s="141"/>
      <c r="O16" s="141"/>
    </row>
    <row r="17" spans="1:15" s="142" customFormat="1" ht="6" customHeight="1" x14ac:dyDescent="0.2">
      <c r="A17" s="217"/>
      <c r="B17" s="217"/>
      <c r="C17" s="217"/>
      <c r="D17" s="217"/>
      <c r="E17" s="217"/>
      <c r="F17" s="217"/>
      <c r="G17" s="217"/>
      <c r="H17" s="217"/>
      <c r="I17" s="140"/>
      <c r="J17" s="23"/>
      <c r="K17" s="23"/>
      <c r="L17" s="18"/>
      <c r="M17" s="19"/>
      <c r="N17" s="141"/>
      <c r="O17" s="141"/>
    </row>
    <row r="18" spans="1:15" s="142" customFormat="1" ht="14.65" customHeight="1" x14ac:dyDescent="0.2">
      <c r="A18" s="216" t="s">
        <v>29</v>
      </c>
      <c r="B18" s="216"/>
      <c r="C18" s="216"/>
      <c r="D18" s="216"/>
      <c r="E18" s="156">
        <f t="shared" ref="E18:G18" si="3">(E16)/$C16</f>
        <v>0.31030767027780787</v>
      </c>
      <c r="F18" s="156">
        <f t="shared" si="3"/>
        <v>0.43056891328410757</v>
      </c>
      <c r="G18" s="156">
        <f t="shared" si="3"/>
        <v>0.25912341643808451</v>
      </c>
      <c r="H18" s="156">
        <f>E18+F18+G18</f>
        <v>1</v>
      </c>
      <c r="I18" s="140"/>
      <c r="J18" s="23"/>
      <c r="K18" s="23"/>
      <c r="L18" s="18"/>
      <c r="M18" s="19"/>
      <c r="N18" s="141"/>
      <c r="O18" s="141"/>
    </row>
    <row r="19" spans="1:15" s="142" customFormat="1" ht="5.25" customHeight="1" x14ac:dyDescent="0.2">
      <c r="A19" s="217"/>
      <c r="B19" s="217"/>
      <c r="C19" s="217"/>
      <c r="D19" s="217"/>
      <c r="E19" s="217"/>
      <c r="F19" s="217"/>
      <c r="G19" s="217"/>
      <c r="H19" s="217"/>
      <c r="I19" s="140"/>
      <c r="J19" s="23"/>
      <c r="K19" s="23"/>
      <c r="L19" s="18"/>
      <c r="M19" s="19"/>
      <c r="N19" s="141"/>
      <c r="O19" s="141"/>
    </row>
    <row r="20" spans="1:15" s="142" customFormat="1" ht="14.65" customHeight="1" x14ac:dyDescent="0.2">
      <c r="A20" s="216" t="s">
        <v>30</v>
      </c>
      <c r="B20" s="216"/>
      <c r="C20" s="216"/>
      <c r="D20" s="216"/>
      <c r="E20" s="157">
        <f>E16</f>
        <v>126100.06</v>
      </c>
      <c r="F20" s="157">
        <f t="shared" ref="F20:G20" si="4">F16</f>
        <v>174970.75000000003</v>
      </c>
      <c r="G20" s="157">
        <f t="shared" si="4"/>
        <v>105300.26000000001</v>
      </c>
      <c r="H20" s="157">
        <f>E20+F20+G20</f>
        <v>406371.07000000007</v>
      </c>
      <c r="I20" s="140"/>
      <c r="J20" s="23"/>
      <c r="K20" s="23"/>
      <c r="L20" s="18"/>
      <c r="M20" s="19"/>
      <c r="N20" s="141"/>
      <c r="O20" s="141"/>
    </row>
    <row r="21" spans="1:15" s="142" customFormat="1" ht="6" customHeight="1" x14ac:dyDescent="0.2">
      <c r="A21" s="217"/>
      <c r="B21" s="217"/>
      <c r="C21" s="217"/>
      <c r="D21" s="217"/>
      <c r="E21" s="217"/>
      <c r="F21" s="217"/>
      <c r="G21" s="217"/>
      <c r="H21" s="217"/>
      <c r="I21" s="140"/>
      <c r="J21" s="23"/>
      <c r="K21" s="23"/>
      <c r="L21" s="18"/>
      <c r="M21" s="19"/>
      <c r="N21" s="141"/>
      <c r="O21" s="141"/>
    </row>
    <row r="22" spans="1:15" s="142" customFormat="1" ht="14.65" customHeight="1" x14ac:dyDescent="0.2">
      <c r="A22" s="216" t="s">
        <v>31</v>
      </c>
      <c r="B22" s="216"/>
      <c r="C22" s="216"/>
      <c r="D22" s="216"/>
      <c r="E22" s="157">
        <f>E20</f>
        <v>126100.06</v>
      </c>
      <c r="F22" s="157">
        <f>E22+F20</f>
        <v>301070.81000000006</v>
      </c>
      <c r="G22" s="157">
        <f>F22+G20</f>
        <v>406371.07000000007</v>
      </c>
      <c r="H22" s="157">
        <f>G22</f>
        <v>406371.07000000007</v>
      </c>
      <c r="I22" s="140"/>
      <c r="J22" s="23"/>
      <c r="K22" s="25"/>
      <c r="L22" s="18"/>
      <c r="M22" s="19"/>
      <c r="N22" s="141"/>
      <c r="O22" s="141"/>
    </row>
    <row r="23" spans="1:15" s="142" customFormat="1" ht="5.25" customHeight="1" x14ac:dyDescent="0.2">
      <c r="A23" s="217"/>
      <c r="B23" s="217"/>
      <c r="C23" s="217"/>
      <c r="D23" s="217"/>
      <c r="E23" s="217"/>
      <c r="F23" s="217"/>
      <c r="G23" s="217"/>
      <c r="H23" s="217"/>
      <c r="I23" s="140"/>
      <c r="J23" s="23"/>
      <c r="K23" s="23"/>
      <c r="L23" s="18"/>
      <c r="M23" s="19"/>
      <c r="N23" s="141"/>
      <c r="O23" s="141"/>
    </row>
    <row r="24" spans="1:15" s="141" customFormat="1" ht="14.65" customHeight="1" x14ac:dyDescent="0.25">
      <c r="A24" s="218" t="s">
        <v>32</v>
      </c>
      <c r="B24" s="218"/>
      <c r="C24" s="218"/>
      <c r="D24" s="218"/>
      <c r="E24" s="158">
        <f>E18</f>
        <v>0.31030767027780787</v>
      </c>
      <c r="F24" s="158">
        <f>E24+F18</f>
        <v>0.74087658356191544</v>
      </c>
      <c r="G24" s="158">
        <f>F24+G18</f>
        <v>1</v>
      </c>
      <c r="H24" s="159">
        <f>G24</f>
        <v>1</v>
      </c>
      <c r="I24" s="160"/>
      <c r="J24" s="23"/>
      <c r="K24" s="23"/>
      <c r="L24" s="18"/>
      <c r="M24" s="19"/>
    </row>
    <row r="25" spans="1:15" s="31" customFormat="1" ht="32.25" customHeight="1" x14ac:dyDescent="0.2">
      <c r="H25" s="32"/>
      <c r="I25" s="33"/>
      <c r="J25" s="18"/>
      <c r="K25" s="18"/>
      <c r="L25" s="18"/>
      <c r="M25" s="19"/>
      <c r="N25" s="20"/>
      <c r="O25" s="20"/>
    </row>
    <row r="26" spans="1:15" s="31" customFormat="1" x14ac:dyDescent="0.2">
      <c r="C26" s="34"/>
      <c r="D26" s="35"/>
      <c r="E26" s="36"/>
      <c r="F26" s="36"/>
      <c r="G26" s="36"/>
      <c r="H26" s="37"/>
      <c r="I26" s="33"/>
      <c r="J26" s="18"/>
      <c r="K26" s="18"/>
      <c r="L26" s="18"/>
      <c r="M26" s="19"/>
      <c r="N26" s="20"/>
      <c r="O26" s="20"/>
    </row>
    <row r="27" spans="1:15" s="31" customFormat="1" x14ac:dyDescent="0.2">
      <c r="B27" s="38"/>
      <c r="C27" s="39"/>
      <c r="D27" s="40"/>
      <c r="E27" s="41"/>
      <c r="F27" s="41"/>
      <c r="G27" s="41"/>
      <c r="H27" s="42"/>
      <c r="I27" s="33"/>
      <c r="J27" s="18"/>
      <c r="K27" s="18"/>
      <c r="L27" s="18"/>
      <c r="M27" s="19"/>
      <c r="N27" s="20"/>
      <c r="O27" s="20"/>
    </row>
    <row r="28" spans="1:15" s="31" customFormat="1" x14ac:dyDescent="0.2">
      <c r="C28" s="34"/>
      <c r="D28" s="35"/>
      <c r="E28" s="43"/>
      <c r="F28" s="43"/>
      <c r="G28" s="43"/>
      <c r="H28" s="32"/>
      <c r="I28" s="33"/>
      <c r="J28" s="18"/>
      <c r="K28" s="18"/>
      <c r="L28" s="18"/>
      <c r="M28" s="19"/>
      <c r="N28" s="20"/>
      <c r="O28" s="20"/>
    </row>
    <row r="29" spans="1:15" s="31" customFormat="1" x14ac:dyDescent="0.2">
      <c r="E29" s="44"/>
      <c r="F29" s="44"/>
      <c r="G29" s="44"/>
      <c r="H29" s="32"/>
      <c r="I29" s="33"/>
      <c r="J29" s="18"/>
      <c r="K29" s="18"/>
      <c r="L29" s="18"/>
      <c r="M29" s="19"/>
      <c r="N29" s="20"/>
      <c r="O29" s="20"/>
    </row>
    <row r="30" spans="1:15" s="31" customFormat="1" x14ac:dyDescent="0.2">
      <c r="E30" s="45"/>
      <c r="F30" s="45"/>
      <c r="G30" s="45"/>
      <c r="H30" s="42"/>
      <c r="I30" s="33"/>
      <c r="J30" s="18"/>
      <c r="K30" s="18"/>
      <c r="L30" s="18"/>
      <c r="M30" s="19"/>
      <c r="N30" s="20"/>
      <c r="O30" s="20"/>
    </row>
    <row r="31" spans="1:15" s="46" customFormat="1" x14ac:dyDescent="0.2">
      <c r="H31" s="47"/>
      <c r="I31" s="48"/>
      <c r="J31" s="49"/>
      <c r="K31" s="49"/>
      <c r="L31" s="49"/>
      <c r="M31" s="50"/>
      <c r="N31" s="51"/>
      <c r="O31" s="51"/>
    </row>
    <row r="32" spans="1:15" s="31" customFormat="1" x14ac:dyDescent="0.2">
      <c r="H32" s="32"/>
      <c r="I32" s="33"/>
      <c r="J32" s="18"/>
      <c r="K32" s="18"/>
      <c r="L32" s="18"/>
      <c r="M32" s="19"/>
      <c r="N32" s="20"/>
      <c r="O32" s="20"/>
    </row>
    <row r="33" spans="8:15" s="31" customFormat="1" x14ac:dyDescent="0.2">
      <c r="H33" s="32"/>
      <c r="I33" s="33"/>
      <c r="J33" s="18"/>
      <c r="K33" s="18"/>
      <c r="L33" s="18"/>
      <c r="M33" s="19"/>
      <c r="N33" s="20"/>
      <c r="O33" s="20"/>
    </row>
    <row r="34" spans="8:15" s="31" customFormat="1" x14ac:dyDescent="0.2">
      <c r="H34" s="32"/>
      <c r="I34" s="33"/>
      <c r="J34" s="18"/>
      <c r="K34" s="18"/>
      <c r="L34" s="18"/>
      <c r="M34" s="19"/>
      <c r="N34" s="20"/>
      <c r="O34" s="20"/>
    </row>
    <row r="35" spans="8:15" s="31" customFormat="1" x14ac:dyDescent="0.2">
      <c r="H35" s="32"/>
      <c r="I35" s="33"/>
      <c r="J35" s="18"/>
      <c r="K35" s="18"/>
      <c r="L35" s="18"/>
      <c r="M35" s="19"/>
      <c r="N35" s="20"/>
      <c r="O35" s="20"/>
    </row>
    <row r="36" spans="8:15" s="31" customFormat="1" x14ac:dyDescent="0.2">
      <c r="H36" s="32"/>
      <c r="I36" s="33"/>
      <c r="J36" s="18"/>
      <c r="K36" s="18"/>
      <c r="L36" s="18"/>
      <c r="M36" s="19"/>
      <c r="N36" s="20"/>
      <c r="O36" s="20"/>
    </row>
    <row r="37" spans="8:15" s="31" customFormat="1" x14ac:dyDescent="0.2">
      <c r="H37" s="32"/>
      <c r="I37" s="33"/>
      <c r="J37" s="18"/>
      <c r="K37" s="18"/>
      <c r="L37" s="18"/>
      <c r="M37" s="19"/>
      <c r="N37" s="20"/>
      <c r="O37" s="20"/>
    </row>
    <row r="38" spans="8:15" s="31" customFormat="1" x14ac:dyDescent="0.2">
      <c r="H38" s="32"/>
      <c r="I38" s="33"/>
      <c r="J38" s="18"/>
      <c r="K38" s="18"/>
      <c r="L38" s="18"/>
      <c r="M38" s="19"/>
      <c r="N38" s="20"/>
      <c r="O38" s="20"/>
    </row>
    <row r="39" spans="8:15" s="31" customFormat="1" x14ac:dyDescent="0.2">
      <c r="H39" s="32"/>
      <c r="I39" s="33"/>
      <c r="J39" s="18"/>
      <c r="K39" s="18"/>
      <c r="L39" s="18"/>
      <c r="M39" s="19"/>
      <c r="N39" s="20"/>
      <c r="O39" s="20"/>
    </row>
    <row r="40" spans="8:15" s="31" customFormat="1" x14ac:dyDescent="0.2">
      <c r="H40" s="32"/>
      <c r="I40" s="33"/>
      <c r="J40" s="18"/>
      <c r="K40" s="18"/>
      <c r="L40" s="18"/>
      <c r="M40" s="19"/>
      <c r="N40" s="20"/>
      <c r="O40" s="20"/>
    </row>
    <row r="41" spans="8:15" s="31" customFormat="1" x14ac:dyDescent="0.2">
      <c r="H41" s="32"/>
      <c r="I41" s="33"/>
      <c r="J41" s="18"/>
      <c r="K41" s="18"/>
      <c r="L41" s="18"/>
      <c r="M41" s="19"/>
      <c r="N41" s="20"/>
      <c r="O41" s="20"/>
    </row>
    <row r="42" spans="8:15" s="31" customFormat="1" x14ac:dyDescent="0.2">
      <c r="H42" s="32"/>
      <c r="I42" s="33"/>
      <c r="J42" s="18"/>
      <c r="K42" s="18"/>
      <c r="L42" s="18"/>
      <c r="M42" s="19"/>
      <c r="N42" s="20"/>
      <c r="O42" s="20"/>
    </row>
    <row r="43" spans="8:15" s="31" customFormat="1" x14ac:dyDescent="0.2">
      <c r="H43" s="32"/>
      <c r="I43" s="33"/>
      <c r="J43" s="18"/>
      <c r="K43" s="18"/>
      <c r="L43" s="18"/>
      <c r="M43" s="19"/>
      <c r="N43" s="20"/>
      <c r="O43" s="20"/>
    </row>
    <row r="44" spans="8:15" s="31" customFormat="1" x14ac:dyDescent="0.2">
      <c r="H44" s="32"/>
      <c r="I44" s="33"/>
      <c r="J44" s="18"/>
      <c r="K44" s="18"/>
      <c r="L44" s="18"/>
      <c r="M44" s="19"/>
      <c r="N44" s="20"/>
      <c r="O44" s="20"/>
    </row>
    <row r="45" spans="8:15" s="31" customFormat="1" x14ac:dyDescent="0.2">
      <c r="H45" s="32"/>
      <c r="I45" s="33"/>
      <c r="J45" s="18"/>
      <c r="K45" s="18"/>
      <c r="L45" s="18"/>
      <c r="M45" s="19"/>
      <c r="N45" s="20"/>
      <c r="O45" s="20"/>
    </row>
    <row r="46" spans="8:15" s="31" customFormat="1" x14ac:dyDescent="0.2">
      <c r="H46" s="32"/>
      <c r="I46" s="33"/>
      <c r="J46" s="18"/>
      <c r="K46" s="18"/>
      <c r="L46" s="18"/>
      <c r="M46" s="19"/>
      <c r="N46" s="20"/>
      <c r="O46" s="20"/>
    </row>
  </sheetData>
  <sheetProtection password="E0DD" sheet="1" scenarios="1" selectLockedCells="1"/>
  <mergeCells count="23">
    <mergeCell ref="A1:H1"/>
    <mergeCell ref="A2:H2"/>
    <mergeCell ref="A3:H3"/>
    <mergeCell ref="A4:H4"/>
    <mergeCell ref="A7:A9"/>
    <mergeCell ref="B7:B9"/>
    <mergeCell ref="C7:D7"/>
    <mergeCell ref="A22:D22"/>
    <mergeCell ref="A23:H23"/>
    <mergeCell ref="A24:D24"/>
    <mergeCell ref="A5:G5"/>
    <mergeCell ref="A16:B16"/>
    <mergeCell ref="A17:H17"/>
    <mergeCell ref="A18:D18"/>
    <mergeCell ref="A19:H19"/>
    <mergeCell ref="A20:D20"/>
    <mergeCell ref="A21:H21"/>
    <mergeCell ref="A10:A12"/>
    <mergeCell ref="B10:B12"/>
    <mergeCell ref="C10:D10"/>
    <mergeCell ref="A13:A15"/>
    <mergeCell ref="B13:B15"/>
    <mergeCell ref="C13:D13"/>
  </mergeCells>
  <printOptions horizontalCentered="1"/>
  <pageMargins left="0.19685039370078741" right="0.59055118110236227" top="0.19685039370078741" bottom="0.19685039370078741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PLANILHA</vt:lpstr>
      <vt:lpstr>Comp. BDI</vt:lpstr>
      <vt:lpstr>Cronograma Proponente</vt:lpstr>
      <vt:lpstr>'Cronograma Proponente'!___xlnm_Print_Area</vt:lpstr>
      <vt:lpstr>'Cronograma Proponente'!___xlnm_Print_Titles</vt:lpstr>
      <vt:lpstr>'Comp. BDI'!Area_de_impressao</vt:lpstr>
      <vt:lpstr>'Cronograma Proponente'!Area_de_impressao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</dc:creator>
  <cp:lastModifiedBy>Danielle</cp:lastModifiedBy>
  <cp:lastPrinted>2025-09-09T13:07:48Z</cp:lastPrinted>
  <dcterms:created xsi:type="dcterms:W3CDTF">2024-09-24T19:12:18Z</dcterms:created>
  <dcterms:modified xsi:type="dcterms:W3CDTF">2025-09-09T13:47:11Z</dcterms:modified>
</cp:coreProperties>
</file>